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David\Documents\Customers\Tradesmart - CPS\DIGITAL TRADE SHOW 2020\"/>
    </mc:Choice>
  </mc:AlternateContent>
  <xr:revisionPtr revIDLastSave="0" documentId="13_ncr:1_{C1FF8099-BD13-40A5-97A7-FF7E2EAC9DD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atalogue Submission Template" sheetId="2" r:id="rId1"/>
    <sheet name="Bolt Cutters" sheetId="3" r:id="rId2"/>
  </sheets>
  <externalReferences>
    <externalReference r:id="rId3"/>
  </externalReferences>
  <definedNames>
    <definedName name="_xlnm.Print_Area" localSheetId="1">'Bolt Cutters'!$A$1:$H$63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3" l="1"/>
  <c r="E60" i="3"/>
  <c r="E59" i="3"/>
  <c r="E58" i="3"/>
  <c r="E57" i="3"/>
  <c r="E56" i="3"/>
  <c r="E55" i="3"/>
  <c r="G59" i="3"/>
  <c r="H59" i="3" s="1"/>
  <c r="D59" i="3"/>
  <c r="C59" i="3"/>
  <c r="B59" i="3"/>
  <c r="G58" i="3"/>
  <c r="D58" i="3"/>
  <c r="C58" i="3"/>
  <c r="B58" i="3"/>
  <c r="G57" i="3"/>
  <c r="D57" i="3"/>
  <c r="C57" i="3"/>
  <c r="B57" i="3"/>
  <c r="G56" i="3"/>
  <c r="D56" i="3"/>
  <c r="C56" i="3"/>
  <c r="B56" i="3"/>
  <c r="G55" i="3"/>
  <c r="D55" i="3"/>
  <c r="C55" i="3"/>
  <c r="B55" i="3"/>
  <c r="G52" i="3"/>
  <c r="D52" i="3"/>
  <c r="C52" i="3"/>
  <c r="B52" i="3"/>
  <c r="G51" i="3"/>
  <c r="D51" i="3"/>
  <c r="C51" i="3"/>
  <c r="B51" i="3"/>
  <c r="G50" i="3"/>
  <c r="D50" i="3"/>
  <c r="C50" i="3"/>
  <c r="B50" i="3"/>
  <c r="G49" i="3"/>
  <c r="D49" i="3"/>
  <c r="C49" i="3"/>
  <c r="B49" i="3"/>
  <c r="G48" i="3"/>
  <c r="H48" i="3" s="1"/>
  <c r="D48" i="3"/>
  <c r="C48" i="3"/>
  <c r="B48" i="3"/>
  <c r="G47" i="3"/>
  <c r="D47" i="3"/>
  <c r="C47" i="3"/>
  <c r="B47" i="3"/>
  <c r="E41" i="3"/>
  <c r="E42" i="3"/>
  <c r="H42" i="3" s="1"/>
  <c r="E43" i="3"/>
  <c r="E44" i="3"/>
  <c r="G36" i="3"/>
  <c r="D36" i="3"/>
  <c r="E36" i="3" s="1"/>
  <c r="C36" i="3"/>
  <c r="B36" i="3"/>
  <c r="G35" i="3"/>
  <c r="D35" i="3"/>
  <c r="E35" i="3" s="1"/>
  <c r="C35" i="3"/>
  <c r="B35" i="3"/>
  <c r="G34" i="3"/>
  <c r="D34" i="3"/>
  <c r="E34" i="3" s="1"/>
  <c r="C34" i="3"/>
  <c r="B34" i="3"/>
  <c r="G33" i="3"/>
  <c r="D33" i="3"/>
  <c r="E33" i="3" s="1"/>
  <c r="C33" i="3"/>
  <c r="B33" i="3"/>
  <c r="G32" i="3"/>
  <c r="D32" i="3"/>
  <c r="E32" i="3" s="1"/>
  <c r="C32" i="3"/>
  <c r="B32" i="3"/>
  <c r="G31" i="3"/>
  <c r="D31" i="3"/>
  <c r="E31" i="3" s="1"/>
  <c r="C31" i="3"/>
  <c r="B31" i="3"/>
  <c r="G30" i="3"/>
  <c r="D30" i="3"/>
  <c r="E30" i="3" s="1"/>
  <c r="C30" i="3"/>
  <c r="B30" i="3"/>
  <c r="G29" i="3"/>
  <c r="D29" i="3"/>
  <c r="E29" i="3" s="1"/>
  <c r="C29" i="3"/>
  <c r="B29" i="3"/>
  <c r="B16" i="3"/>
  <c r="C16" i="3"/>
  <c r="D16" i="3"/>
  <c r="E16" i="3" s="1"/>
  <c r="G16" i="3"/>
  <c r="B17" i="3"/>
  <c r="C17" i="3"/>
  <c r="D17" i="3"/>
  <c r="E17" i="3" s="1"/>
  <c r="G17" i="3"/>
  <c r="B18" i="3"/>
  <c r="C18" i="3"/>
  <c r="D18" i="3"/>
  <c r="E18" i="3" s="1"/>
  <c r="G18" i="3"/>
  <c r="B19" i="3"/>
  <c r="C19" i="3"/>
  <c r="D19" i="3"/>
  <c r="E19" i="3" s="1"/>
  <c r="G19" i="3"/>
  <c r="B20" i="3"/>
  <c r="C20" i="3"/>
  <c r="D20" i="3"/>
  <c r="E20" i="3" s="1"/>
  <c r="G20" i="3"/>
  <c r="B21" i="3"/>
  <c r="C21" i="3"/>
  <c r="D21" i="3"/>
  <c r="E21" i="3" s="1"/>
  <c r="G21" i="3"/>
  <c r="B22" i="3"/>
  <c r="C22" i="3"/>
  <c r="D22" i="3"/>
  <c r="E22" i="3" s="1"/>
  <c r="G22" i="3"/>
  <c r="B23" i="3"/>
  <c r="C23" i="3"/>
  <c r="D23" i="3"/>
  <c r="E23" i="3" s="1"/>
  <c r="G23" i="3"/>
  <c r="B24" i="3"/>
  <c r="C24" i="3"/>
  <c r="D24" i="3"/>
  <c r="E24" i="3" s="1"/>
  <c r="G24" i="3"/>
  <c r="B25" i="3"/>
  <c r="C25" i="3"/>
  <c r="D25" i="3"/>
  <c r="E25" i="3" s="1"/>
  <c r="G25" i="3"/>
  <c r="B26" i="3"/>
  <c r="C26" i="3"/>
  <c r="D26" i="3"/>
  <c r="E26" i="3" s="1"/>
  <c r="G26" i="3"/>
  <c r="G15" i="3"/>
  <c r="D15" i="3"/>
  <c r="E15" i="3" s="1"/>
  <c r="C15" i="3"/>
  <c r="B15" i="3"/>
  <c r="E5" i="3"/>
  <c r="B5" i="3"/>
  <c r="C5" i="3"/>
  <c r="D5" i="3"/>
  <c r="G5" i="3"/>
  <c r="B6" i="3"/>
  <c r="C6" i="3"/>
  <c r="D6" i="3"/>
  <c r="E6" i="3" s="1"/>
  <c r="G6" i="3"/>
  <c r="B7" i="3"/>
  <c r="C7" i="3"/>
  <c r="D7" i="3"/>
  <c r="E7" i="3" s="1"/>
  <c r="G7" i="3"/>
  <c r="B8" i="3"/>
  <c r="C8" i="3"/>
  <c r="D8" i="3"/>
  <c r="E8" i="3" s="1"/>
  <c r="G8" i="3"/>
  <c r="B9" i="3"/>
  <c r="C9" i="3"/>
  <c r="D9" i="3"/>
  <c r="E9" i="3" s="1"/>
  <c r="G9" i="3"/>
  <c r="B10" i="3"/>
  <c r="C10" i="3"/>
  <c r="D10" i="3"/>
  <c r="E10" i="3" s="1"/>
  <c r="G10" i="3"/>
  <c r="B11" i="3"/>
  <c r="C11" i="3"/>
  <c r="D11" i="3"/>
  <c r="E11" i="3" s="1"/>
  <c r="G11" i="3"/>
  <c r="B12" i="3"/>
  <c r="C12" i="3"/>
  <c r="D12" i="3"/>
  <c r="E12" i="3" s="1"/>
  <c r="G12" i="3"/>
  <c r="G4" i="3"/>
  <c r="D4" i="3"/>
  <c r="E4" i="3" s="1"/>
  <c r="H4" i="3" s="1"/>
  <c r="C4" i="3"/>
  <c r="B4" i="3"/>
  <c r="H58" i="3" l="1"/>
  <c r="H57" i="3"/>
  <c r="H56" i="3"/>
  <c r="H55" i="3"/>
  <c r="H51" i="3"/>
  <c r="H49" i="3"/>
  <c r="H47" i="3"/>
  <c r="H50" i="3"/>
  <c r="H52" i="3"/>
  <c r="H19" i="3"/>
  <c r="H44" i="3"/>
  <c r="H20" i="3"/>
  <c r="H23" i="3"/>
  <c r="H17" i="3"/>
  <c r="H41" i="3"/>
  <c r="H43" i="3"/>
  <c r="H7" i="3"/>
  <c r="H5" i="3"/>
  <c r="H22" i="3"/>
  <c r="H18" i="3"/>
  <c r="H10" i="3"/>
  <c r="H8" i="3"/>
  <c r="H25" i="3"/>
  <c r="H21" i="3"/>
  <c r="H36" i="3"/>
  <c r="H35" i="3"/>
  <c r="H34" i="3"/>
  <c r="H33" i="3"/>
  <c r="H32" i="3"/>
  <c r="H31" i="3"/>
  <c r="H30" i="3"/>
  <c r="H29" i="3"/>
  <c r="H26" i="3"/>
  <c r="H24" i="3"/>
  <c r="H16" i="3"/>
  <c r="H15" i="3"/>
  <c r="H9" i="3"/>
  <c r="H6" i="3"/>
  <c r="H12" i="3"/>
  <c r="H11" i="3"/>
</calcChain>
</file>

<file path=xl/sharedStrings.xml><?xml version="1.0" encoding="utf-8"?>
<sst xmlns="http://schemas.openxmlformats.org/spreadsheetml/2006/main" count="93" uniqueCount="93">
  <si>
    <t>Min Order Qty</t>
  </si>
  <si>
    <t>Normal Cost</t>
  </si>
  <si>
    <t>Supplier Name:</t>
  </si>
  <si>
    <t>Conference Special</t>
  </si>
  <si>
    <t>Product Image</t>
  </si>
  <si>
    <t>Order Qty</t>
  </si>
  <si>
    <t>Product Description</t>
  </si>
  <si>
    <t>20M HIGH FLEXI RETRACTABLE AIR HOSE REEL</t>
  </si>
  <si>
    <t>200MM INDUSTRIAL BENCH GRINDER</t>
  </si>
  <si>
    <t>ALL ITM BENCH VICES</t>
  </si>
  <si>
    <t>INDUSTRIAL TOOL &amp; MACHINERY SALES</t>
  </si>
  <si>
    <r>
      <rPr>
        <b/>
        <sz val="18"/>
        <color theme="1"/>
        <rFont val="Calibri"/>
        <family val="2"/>
        <scheme val="minor"/>
      </rPr>
      <t>TRADESMART INDUSTRIAL GROUP: 2020 TRADESHOW SPECIALS</t>
    </r>
    <r>
      <rPr>
        <b/>
        <sz val="15"/>
        <color theme="1"/>
        <rFont val="Calibri"/>
        <family val="2"/>
        <scheme val="minor"/>
      </rPr>
      <t xml:space="preserve"> </t>
    </r>
  </si>
  <si>
    <t>Save 7.5%                 Save 10%                     Save 12.5%</t>
  </si>
  <si>
    <t xml:space="preserve">ITM CONSTRUCTION SERIES GENERATORS                          4KVA, 6.8KVA, 8.1KVA and 10KVA </t>
  </si>
  <si>
    <t>Any 2                       Any 4                   Any 6</t>
  </si>
  <si>
    <t>PRE ORDER                $312</t>
  </si>
  <si>
    <t>PRE ORDER                $377</t>
  </si>
  <si>
    <r>
      <t xml:space="preserve">TM350-10010 ITM X-LITE                                                     ALUMINIUM COMPRESSOR 1HP 10LTR                                   </t>
    </r>
    <r>
      <rPr>
        <sz val="11"/>
        <color rgb="FFFF0000"/>
        <rFont val="Calibri"/>
        <family val="2"/>
        <scheme val="minor"/>
      </rPr>
      <t>STOCK AVAILBLE MID OCTOBER</t>
    </r>
  </si>
  <si>
    <r>
      <t xml:space="preserve">TM350-20016 ITM X-LITE                                                         ALUMINIUM COMPRESSOR 2HP 16LTR                                      </t>
    </r>
    <r>
      <rPr>
        <sz val="11"/>
        <color rgb="FFFF0000"/>
        <rFont val="Calibri"/>
        <family val="2"/>
        <scheme val="minor"/>
      </rPr>
      <t>STOCK AVAILBLE MID OCTOBER</t>
    </r>
  </si>
  <si>
    <t>TM300-315 15M HYBRID POLYMER HIGH FLEX AIR HOSE</t>
  </si>
  <si>
    <t>TPV300SET PORTABLE VENTILATOR SET 300MM</t>
  </si>
  <si>
    <t>S14 350MM COLD CUT SAW 1HP</t>
  </si>
  <si>
    <t>PO362-200 MULTITOOL / GRINDE COMBO</t>
  </si>
  <si>
    <t>PO362 MULTITOOL BELT GRINDING ATTACHMENT</t>
  </si>
  <si>
    <t>BONUS 5PCE BELT PACK                          (Normal Cost $21)</t>
  </si>
  <si>
    <t>EHOMA FORGED STEEL CLAMPS</t>
  </si>
  <si>
    <t>BUY 4 AND GET 1 FREE</t>
  </si>
  <si>
    <t>BUY 4 @ $100 AND GET 1 FREE</t>
  </si>
  <si>
    <t>BUY 5 AND                   GET 1 FREE</t>
  </si>
  <si>
    <t>BUY 3 AND GET 1 PO362 ATTACHMENT FREE</t>
  </si>
  <si>
    <t>SPEND $1000            AND SAVE 15%</t>
  </si>
  <si>
    <t>SPEND $500            AND SAVE 15%</t>
  </si>
  <si>
    <t>$147.23                          Save 25%</t>
  </si>
  <si>
    <t>$508.30                             AND BONUS BLADE (Normal Cost $147.60)</t>
  </si>
  <si>
    <t>TM600-035</t>
  </si>
  <si>
    <t>TM600-045</t>
  </si>
  <si>
    <t>TM600-060</t>
  </si>
  <si>
    <t>TM600-075</t>
  </si>
  <si>
    <t>TM600-090</t>
  </si>
  <si>
    <t>TM600-105</t>
  </si>
  <si>
    <t>TM601-075</t>
  </si>
  <si>
    <t>TM601-105</t>
  </si>
  <si>
    <t>TM601-090</t>
  </si>
  <si>
    <t>Model No</t>
  </si>
  <si>
    <t>List Price</t>
  </si>
  <si>
    <t>Non Stockist Cost</t>
  </si>
  <si>
    <t>ITM Cost</t>
  </si>
  <si>
    <t>ITM Margin</t>
  </si>
  <si>
    <t>special cost</t>
  </si>
  <si>
    <t>Stockist Cost</t>
  </si>
  <si>
    <t>TM7050-004</t>
  </si>
  <si>
    <t>TM7050-005</t>
  </si>
  <si>
    <t>TM7050-009</t>
  </si>
  <si>
    <t>TM7050-011</t>
  </si>
  <si>
    <t>TM7000-065</t>
  </si>
  <si>
    <t>TM7000-075</t>
  </si>
  <si>
    <t>TM7000-275</t>
  </si>
  <si>
    <t>TM7012-150</t>
  </si>
  <si>
    <t>TM7012-200</t>
  </si>
  <si>
    <t>TM7003-125</t>
  </si>
  <si>
    <t>TM7003-225</t>
  </si>
  <si>
    <t>TM7004-125</t>
  </si>
  <si>
    <t>MAG DRILL &amp; CUTTER PACKAGE</t>
  </si>
  <si>
    <t>HMPRO35</t>
  </si>
  <si>
    <t>HMPRO40</t>
  </si>
  <si>
    <t>AS1425</t>
  </si>
  <si>
    <t>AS1625</t>
  </si>
  <si>
    <t>AS1825</t>
  </si>
  <si>
    <t>AS2025</t>
  </si>
  <si>
    <t>AS2225</t>
  </si>
  <si>
    <t>SP16003</t>
  </si>
  <si>
    <t>Normally</t>
  </si>
  <si>
    <t>Show Special</t>
  </si>
  <si>
    <t>WIRE BRUSHES $500 MIN ORDER</t>
  </si>
  <si>
    <t>BOLT CUTTERS $500 MIN ORDER</t>
  </si>
  <si>
    <t>STAR SPRAY GUNS $500 MIN ORDER</t>
  </si>
  <si>
    <t>S106 SERIES</t>
  </si>
  <si>
    <t>S770 SERIES</t>
  </si>
  <si>
    <t>SMP SERIES</t>
  </si>
  <si>
    <t>EVO SEREIS</t>
  </si>
  <si>
    <t>DRILL PRESSES</t>
  </si>
  <si>
    <t>TD1316</t>
  </si>
  <si>
    <t>TD1316F</t>
  </si>
  <si>
    <t>TD1416F</t>
  </si>
  <si>
    <t>TD1420F</t>
  </si>
  <si>
    <t>TD1825F</t>
  </si>
  <si>
    <t>TD2032F</t>
  </si>
  <si>
    <t>AIR COMPRESSOR STOCK PACKAGE</t>
  </si>
  <si>
    <t>TM354-25036</t>
  </si>
  <si>
    <t>TM350-25050</t>
  </si>
  <si>
    <t>TM351-25060</t>
  </si>
  <si>
    <t>TM351-30050</t>
  </si>
  <si>
    <t>TM352-55060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</si>
</sst>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/>
    <xf numFmtId="0" fontId="0" fillId="0" borderId="0" xfId="0" applyProtection="1"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10" fontId="0" fillId="0" borderId="0" xfId="2" applyNumberFormat="1" applyFont="1" applyProtection="1">
      <protection locked="0"/>
    </xf>
    <xf numFmtId="44" fontId="0" fillId="0" borderId="0" xfId="0" applyNumberFormat="1" applyProtection="1">
      <protection locked="0"/>
    </xf>
    <xf numFmtId="10" fontId="0" fillId="0" borderId="0" xfId="2" applyNumberFormat="1" applyFont="1"/>
    <xf numFmtId="44" fontId="0" fillId="0" borderId="16" xfId="1" applyFont="1" applyFill="1" applyBorder="1" applyAlignment="1" applyProtection="1">
      <alignment horizontal="center" vertical="center" wrapText="1"/>
      <protection locked="0"/>
    </xf>
    <xf numFmtId="44" fontId="0" fillId="0" borderId="17" xfId="1" applyFont="1" applyFill="1" applyBorder="1" applyAlignment="1" applyProtection="1">
      <alignment horizontal="center" vertical="center" wrapText="1"/>
      <protection locked="0"/>
    </xf>
    <xf numFmtId="44" fontId="0" fillId="0" borderId="11" xfId="1" applyFont="1" applyFill="1" applyBorder="1" applyAlignment="1" applyProtection="1">
      <alignment horizontal="center" vertical="center" wrapText="1"/>
      <protection locked="0"/>
    </xf>
    <xf numFmtId="44" fontId="0" fillId="0" borderId="24" xfId="1" applyFont="1" applyFill="1" applyBorder="1" applyAlignment="1" applyProtection="1">
      <alignment horizontal="center" vertical="center" wrapText="1"/>
      <protection locked="0"/>
    </xf>
    <xf numFmtId="44" fontId="0" fillId="0" borderId="25" xfId="1" applyFont="1" applyFill="1" applyBorder="1" applyAlignment="1" applyProtection="1">
      <alignment horizontal="center" vertical="center" wrapText="1"/>
      <protection locked="0"/>
    </xf>
    <xf numFmtId="44" fontId="0" fillId="0" borderId="26" xfId="1" applyFont="1" applyFill="1" applyBorder="1" applyAlignment="1" applyProtection="1">
      <alignment horizontal="center" vertical="center" wrapText="1"/>
      <protection locked="0"/>
    </xf>
    <xf numFmtId="0" fontId="0" fillId="0" borderId="15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Fill="1" applyBorder="1" applyAlignment="1" applyProtection="1">
      <alignment horizontal="center" vertical="center" wrapText="1"/>
      <protection locked="0"/>
    </xf>
    <xf numFmtId="0" fontId="0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17" xfId="0" applyFont="1" applyFill="1" applyBorder="1" applyAlignment="1" applyProtection="1">
      <alignment horizontal="center" vertical="center" wrapText="1"/>
      <protection locked="0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right" vertical="center" wrapText="1" indent="4"/>
      <protection locked="0"/>
    </xf>
    <xf numFmtId="0" fontId="4" fillId="0" borderId="5" xfId="0" applyFont="1" applyFill="1" applyBorder="1" applyAlignment="1" applyProtection="1">
      <alignment horizontal="right" vertical="center" wrapText="1" indent="4"/>
      <protection locked="0"/>
    </xf>
    <xf numFmtId="0" fontId="4" fillId="0" borderId="1" xfId="0" applyFont="1" applyFill="1" applyBorder="1" applyAlignment="1" applyProtection="1">
      <alignment horizontal="right" vertical="center" wrapText="1" indent="4"/>
      <protection locked="0"/>
    </xf>
    <xf numFmtId="0" fontId="4" fillId="0" borderId="12" xfId="0" applyFont="1" applyFill="1" applyBorder="1" applyAlignment="1" applyProtection="1">
      <alignment horizontal="right" vertical="center" wrapText="1" indent="4"/>
      <protection locked="0"/>
    </xf>
    <xf numFmtId="0" fontId="4" fillId="0" borderId="0" xfId="0" applyFont="1" applyFill="1" applyBorder="1" applyAlignment="1" applyProtection="1">
      <alignment horizontal="right" vertical="center" wrapText="1" indent="4"/>
      <protection locked="0"/>
    </xf>
    <xf numFmtId="0" fontId="4" fillId="0" borderId="10" xfId="0" applyFont="1" applyFill="1" applyBorder="1" applyAlignment="1" applyProtection="1">
      <alignment horizontal="right" vertical="center" wrapText="1" indent="4"/>
      <protection locked="0"/>
    </xf>
    <xf numFmtId="0" fontId="4" fillId="0" borderId="6" xfId="0" applyFont="1" applyFill="1" applyBorder="1" applyAlignment="1" applyProtection="1">
      <alignment horizontal="right" vertical="center" wrapText="1" indent="4"/>
      <protection locked="0"/>
    </xf>
    <xf numFmtId="0" fontId="4" fillId="0" borderId="7" xfId="0" applyFont="1" applyFill="1" applyBorder="1" applyAlignment="1" applyProtection="1">
      <alignment horizontal="right" vertical="center" wrapText="1" indent="4"/>
      <protection locked="0"/>
    </xf>
    <xf numFmtId="0" fontId="4" fillId="0" borderId="2" xfId="0" applyFont="1" applyFill="1" applyBorder="1" applyAlignment="1" applyProtection="1">
      <alignment horizontal="right" vertical="center" wrapText="1" indent="4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0" fillId="0" borderId="22" xfId="0" applyFont="1" applyFill="1" applyBorder="1" applyAlignment="1" applyProtection="1">
      <alignment horizontal="center" vertical="center" wrapText="1"/>
      <protection locked="0"/>
    </xf>
    <xf numFmtId="6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44" fontId="0" fillId="0" borderId="23" xfId="1" applyFont="1" applyFill="1" applyBorder="1" applyAlignment="1" applyProtection="1">
      <alignment horizontal="center" vertical="center" wrapText="1"/>
      <protection locked="0"/>
    </xf>
    <xf numFmtId="44" fontId="0" fillId="0" borderId="27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/>
    <xf numFmtId="165" fontId="8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</cellXfs>
  <cellStyles count="4">
    <cellStyle name="Currency" xfId="1" builtinId="4"/>
    <cellStyle name="Currency 2" xfId="3" xr:uid="{58D94E72-5B94-4955-A9C5-7FD661B520EE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28574</xdr:rowOff>
    </xdr:from>
    <xdr:to>
      <xdr:col>1</xdr:col>
      <xdr:colOff>199014</xdr:colOff>
      <xdr:row>2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28574"/>
          <a:ext cx="1585855" cy="628651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10</xdr:row>
      <xdr:rowOff>180974</xdr:rowOff>
    </xdr:from>
    <xdr:to>
      <xdr:col>0</xdr:col>
      <xdr:colOff>1219200</xdr:colOff>
      <xdr:row>16</xdr:row>
      <xdr:rowOff>76199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952B91C-1590-40D0-869D-EE204CFA8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0975" y="2486024"/>
          <a:ext cx="1038225" cy="103822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36</xdr:row>
      <xdr:rowOff>85724</xdr:rowOff>
    </xdr:from>
    <xdr:to>
      <xdr:col>0</xdr:col>
      <xdr:colOff>1357313</xdr:colOff>
      <xdr:row>41</xdr:row>
      <xdr:rowOff>9524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7DAD184-5F19-4010-AD19-777FFC9B2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7305674"/>
          <a:ext cx="1300163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6</xdr:row>
      <xdr:rowOff>47625</xdr:rowOff>
    </xdr:from>
    <xdr:to>
      <xdr:col>0</xdr:col>
      <xdr:colOff>1095375</xdr:colOff>
      <xdr:row>10</xdr:row>
      <xdr:rowOff>104775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7D03519-4CE2-44F6-B2F9-8EE9FDF6C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6225" y="1590675"/>
          <a:ext cx="819150" cy="8191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55</xdr:row>
      <xdr:rowOff>114298</xdr:rowOff>
    </xdr:from>
    <xdr:to>
      <xdr:col>0</xdr:col>
      <xdr:colOff>1247774</xdr:colOff>
      <xdr:row>61</xdr:row>
      <xdr:rowOff>19047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98E298FA-E05D-4DD9-A675-89E209EF6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0025" y="10944223"/>
          <a:ext cx="1047749" cy="1047749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533401</xdr:colOff>
      <xdr:row>61</xdr:row>
      <xdr:rowOff>19050</xdr:rowOff>
    </xdr:from>
    <xdr:to>
      <xdr:col>1</xdr:col>
      <xdr:colOff>28576</xdr:colOff>
      <xdr:row>65</xdr:row>
      <xdr:rowOff>152400</xdr:rowOff>
    </xdr:to>
    <xdr:pic>
      <xdr:nvPicPr>
        <xdr:cNvPr id="28" name="Picture 27" descr="TRADEMASTER 350MM METAL CUTTING DROP SAW, 240V 1PH, INC. TCT MILD STEEL BLADE">
          <a:extLst>
            <a:ext uri="{FF2B5EF4-FFF2-40B4-BE49-F238E27FC236}">
              <a16:creationId xmlns:a16="http://schemas.microsoft.com/office/drawing/2014/main" id="{169BF3B3-0C1B-421B-872C-A0BEF0319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11991975"/>
          <a:ext cx="895350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40</xdr:row>
      <xdr:rowOff>28574</xdr:rowOff>
    </xdr:from>
    <xdr:to>
      <xdr:col>0</xdr:col>
      <xdr:colOff>1285875</xdr:colOff>
      <xdr:row>46</xdr:row>
      <xdr:rowOff>95249</xdr:rowOff>
    </xdr:to>
    <xdr:pic>
      <xdr:nvPicPr>
        <xdr:cNvPr id="14" name="Picture 13" descr="MULTITOOL PO362 ATTACHMENT ON TM400-200 ITM 200MM BENCH GRINDER">
          <a:extLst>
            <a:ext uri="{FF2B5EF4-FFF2-40B4-BE49-F238E27FC236}">
              <a16:creationId xmlns:a16="http://schemas.microsoft.com/office/drawing/2014/main" id="{A38BE6D9-530A-4921-B197-84BF88ACD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000999"/>
          <a:ext cx="1209675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238126</xdr:colOff>
      <xdr:row>16</xdr:row>
      <xdr:rowOff>19050</xdr:rowOff>
    </xdr:from>
    <xdr:to>
      <xdr:col>0</xdr:col>
      <xdr:colOff>1170432</xdr:colOff>
      <xdr:row>21</xdr:row>
      <xdr:rowOff>8381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3FDDFD7B-8505-4B70-83F5-BF5D8B476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6" y="3467100"/>
          <a:ext cx="932306" cy="932306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20</xdr:row>
      <xdr:rowOff>114300</xdr:rowOff>
    </xdr:from>
    <xdr:to>
      <xdr:col>0</xdr:col>
      <xdr:colOff>1219201</xdr:colOff>
      <xdr:row>26</xdr:row>
      <xdr:rowOff>66675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B2DAF4C2-530F-43EA-88F1-E15B82841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4314825"/>
          <a:ext cx="1085850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25</xdr:row>
      <xdr:rowOff>171450</xdr:rowOff>
    </xdr:from>
    <xdr:to>
      <xdr:col>0</xdr:col>
      <xdr:colOff>1152525</xdr:colOff>
      <xdr:row>31</xdr:row>
      <xdr:rowOff>9525</xdr:rowOff>
    </xdr:to>
    <xdr:pic>
      <xdr:nvPicPr>
        <xdr:cNvPr id="21" name="Picture 20" descr="ITM 10KVA GENERATOR PETROL CONSTRUCTION, 8000 WATT PEAK ELECTRIC START W/REMOTE">
          <a:extLst>
            <a:ext uri="{FF2B5EF4-FFF2-40B4-BE49-F238E27FC236}">
              <a16:creationId xmlns:a16="http://schemas.microsoft.com/office/drawing/2014/main" id="{90AD5080-494B-40C2-96A3-2A92FDA3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14950"/>
          <a:ext cx="9715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30</xdr:row>
      <xdr:rowOff>95249</xdr:rowOff>
    </xdr:from>
    <xdr:to>
      <xdr:col>0</xdr:col>
      <xdr:colOff>1257301</xdr:colOff>
      <xdr:row>36</xdr:row>
      <xdr:rowOff>133350</xdr:rowOff>
    </xdr:to>
    <xdr:pic>
      <xdr:nvPicPr>
        <xdr:cNvPr id="23" name="Picture 22" descr="ITM 300MM PORTABLE VENTILATOR SET">
          <a:extLst>
            <a:ext uri="{FF2B5EF4-FFF2-40B4-BE49-F238E27FC236}">
              <a16:creationId xmlns:a16="http://schemas.microsoft.com/office/drawing/2014/main" id="{93B614C1-20CB-4BC7-8675-9C2BD5663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181724"/>
          <a:ext cx="1171576" cy="1171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219075</xdr:colOff>
      <xdr:row>63</xdr:row>
      <xdr:rowOff>22265</xdr:rowOff>
    </xdr:from>
    <xdr:to>
      <xdr:col>0</xdr:col>
      <xdr:colOff>599236</xdr:colOff>
      <xdr:row>65</xdr:row>
      <xdr:rowOff>19050</xdr:rowOff>
    </xdr:to>
    <xdr:pic>
      <xdr:nvPicPr>
        <xdr:cNvPr id="26" name="Picture 25" descr="350MM T.C.T SAW BLADES">
          <a:extLst>
            <a:ext uri="{FF2B5EF4-FFF2-40B4-BE49-F238E27FC236}">
              <a16:creationId xmlns:a16="http://schemas.microsoft.com/office/drawing/2014/main" id="{B96BDC48-82F1-4702-8DE2-2534FD68F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76190"/>
          <a:ext cx="380161" cy="377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61</xdr:row>
      <xdr:rowOff>9524</xdr:rowOff>
    </xdr:from>
    <xdr:to>
      <xdr:col>0</xdr:col>
      <xdr:colOff>800100</xdr:colOff>
      <xdr:row>64</xdr:row>
      <xdr:rowOff>38099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1D33BDD-2149-4CC3-BC44-8CB3095C74A6}"/>
            </a:ext>
          </a:extLst>
        </xdr:cNvPr>
        <xdr:cNvSpPr txBox="1"/>
      </xdr:nvSpPr>
      <xdr:spPr>
        <a:xfrm>
          <a:off x="0" y="11982449"/>
          <a:ext cx="8001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100" b="1">
              <a:solidFill>
                <a:srgbClr val="FF0000"/>
              </a:solidFill>
            </a:rPr>
            <a:t>BONU</a:t>
          </a:r>
          <a:r>
            <a:rPr lang="en-AU" sz="1100" b="1" baseline="0">
              <a:solidFill>
                <a:srgbClr val="FF0000"/>
              </a:solidFill>
            </a:rPr>
            <a:t>S </a:t>
          </a:r>
          <a:r>
            <a:rPr lang="en-AU" sz="1100" b="1">
              <a:solidFill>
                <a:srgbClr val="FF0000"/>
              </a:solidFill>
            </a:rPr>
            <a:t>BLADE</a:t>
          </a:r>
        </a:p>
      </xdr:txBody>
    </xdr:sp>
    <xdr:clientData/>
  </xdr:twoCellAnchor>
  <xdr:twoCellAnchor editAs="oneCell">
    <xdr:from>
      <xdr:col>0</xdr:col>
      <xdr:colOff>142875</xdr:colOff>
      <xdr:row>45</xdr:row>
      <xdr:rowOff>152401</xdr:rowOff>
    </xdr:from>
    <xdr:to>
      <xdr:col>0</xdr:col>
      <xdr:colOff>1190625</xdr:colOff>
      <xdr:row>51</xdr:row>
      <xdr:rowOff>57151</xdr:rowOff>
    </xdr:to>
    <xdr:pic>
      <xdr:nvPicPr>
        <xdr:cNvPr id="29" name="Picture 28" descr="MULTITOOL BELT AND DISC GRINDING ATTACHMENT, 915X50MM, 178MM DISC">
          <a:extLst>
            <a:ext uri="{FF2B5EF4-FFF2-40B4-BE49-F238E27FC236}">
              <a16:creationId xmlns:a16="http://schemas.microsoft.com/office/drawing/2014/main" id="{0AD543C9-E5BB-429B-9573-3074FCDAA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077326"/>
          <a:ext cx="104775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51</xdr:row>
      <xdr:rowOff>66674</xdr:rowOff>
    </xdr:from>
    <xdr:to>
      <xdr:col>0</xdr:col>
      <xdr:colOff>1076325</xdr:colOff>
      <xdr:row>55</xdr:row>
      <xdr:rowOff>133349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297486C8-A483-45E8-B1E7-FF79BD320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134599"/>
          <a:ext cx="8286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y%20documents\JIWA\Inventory%20List%20Upd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List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9"/>
  <sheetViews>
    <sheetView tabSelected="1" topLeftCell="A7" zoomScaleNormal="100" workbookViewId="0">
      <selection activeCell="K23" sqref="K23"/>
    </sheetView>
  </sheetViews>
  <sheetFormatPr defaultColWidth="9.140625" defaultRowHeight="15" x14ac:dyDescent="0.25"/>
  <cols>
    <col min="1" max="1" width="21" style="1" customWidth="1"/>
    <col min="2" max="2" width="48" style="1" customWidth="1"/>
    <col min="3" max="3" width="13.140625" style="2" customWidth="1"/>
    <col min="4" max="4" width="16.140625" style="1" customWidth="1"/>
    <col min="5" max="5" width="15.85546875" style="1" customWidth="1"/>
    <col min="6" max="6" width="12.5703125" style="1" customWidth="1"/>
    <col min="7" max="16384" width="9.140625" style="1"/>
  </cols>
  <sheetData>
    <row r="1" spans="1:15" ht="18" customHeight="1" x14ac:dyDescent="0.25">
      <c r="A1" s="23" t="s">
        <v>11</v>
      </c>
      <c r="B1" s="24"/>
      <c r="C1" s="24"/>
      <c r="D1" s="24"/>
      <c r="E1" s="24"/>
      <c r="F1" s="25"/>
    </row>
    <row r="2" spans="1:15" ht="18" customHeight="1" x14ac:dyDescent="0.25">
      <c r="A2" s="26"/>
      <c r="B2" s="27"/>
      <c r="C2" s="27"/>
      <c r="D2" s="27"/>
      <c r="E2" s="27"/>
      <c r="F2" s="28"/>
    </row>
    <row r="3" spans="1:15" ht="18" customHeight="1" thickBot="1" x14ac:dyDescent="0.3">
      <c r="A3" s="29"/>
      <c r="B3" s="30"/>
      <c r="C3" s="30"/>
      <c r="D3" s="30"/>
      <c r="E3" s="30"/>
      <c r="F3" s="31"/>
    </row>
    <row r="4" spans="1:15" ht="18" customHeight="1" x14ac:dyDescent="0.25">
      <c r="A4" s="32" t="s">
        <v>2</v>
      </c>
      <c r="B4" s="34" t="s">
        <v>10</v>
      </c>
      <c r="C4" s="35"/>
      <c r="D4" s="35"/>
      <c r="E4" s="35"/>
      <c r="F4" s="36"/>
    </row>
    <row r="5" spans="1:15" ht="18" customHeight="1" thickBot="1" x14ac:dyDescent="0.3">
      <c r="A5" s="33"/>
      <c r="B5" s="37"/>
      <c r="C5" s="38"/>
      <c r="D5" s="38"/>
      <c r="E5" s="38"/>
      <c r="F5" s="39"/>
    </row>
    <row r="6" spans="1:15" ht="31.5" customHeight="1" x14ac:dyDescent="0.25">
      <c r="A6" s="6" t="s">
        <v>4</v>
      </c>
      <c r="B6" s="5" t="s">
        <v>6</v>
      </c>
      <c r="C6" s="5" t="s">
        <v>0</v>
      </c>
      <c r="D6" s="5" t="s">
        <v>1</v>
      </c>
      <c r="E6" s="5" t="s">
        <v>3</v>
      </c>
      <c r="F6" s="7" t="s">
        <v>5</v>
      </c>
    </row>
    <row r="7" spans="1:15" x14ac:dyDescent="0.25">
      <c r="A7" s="17"/>
      <c r="B7" s="20" t="s">
        <v>19</v>
      </c>
      <c r="C7" s="20">
        <v>4</v>
      </c>
      <c r="D7" s="11">
        <v>29.7</v>
      </c>
      <c r="E7" s="11" t="s">
        <v>26</v>
      </c>
      <c r="F7" s="14"/>
    </row>
    <row r="8" spans="1:15" x14ac:dyDescent="0.25">
      <c r="A8" s="18"/>
      <c r="B8" s="21"/>
      <c r="C8" s="21"/>
      <c r="D8" s="12"/>
      <c r="E8" s="12"/>
      <c r="F8" s="15"/>
      <c r="O8" s="8"/>
    </row>
    <row r="9" spans="1:15" x14ac:dyDescent="0.25">
      <c r="A9" s="18"/>
      <c r="B9" s="21"/>
      <c r="C9" s="21"/>
      <c r="D9" s="12"/>
      <c r="E9" s="12"/>
      <c r="F9" s="15"/>
    </row>
    <row r="10" spans="1:15" x14ac:dyDescent="0.25">
      <c r="A10" s="18"/>
      <c r="B10" s="21"/>
      <c r="C10" s="21"/>
      <c r="D10" s="12"/>
      <c r="E10" s="12"/>
      <c r="F10" s="15"/>
    </row>
    <row r="11" spans="1:15" x14ac:dyDescent="0.25">
      <c r="A11" s="19"/>
      <c r="B11" s="22"/>
      <c r="C11" s="22"/>
      <c r="D11" s="13"/>
      <c r="E11" s="13"/>
      <c r="F11" s="16"/>
      <c r="I11"/>
    </row>
    <row r="12" spans="1:15" ht="15" customHeight="1" x14ac:dyDescent="0.25">
      <c r="A12" s="17"/>
      <c r="B12" s="20" t="s">
        <v>7</v>
      </c>
      <c r="C12" s="20">
        <v>4</v>
      </c>
      <c r="D12" s="11">
        <v>106</v>
      </c>
      <c r="E12" s="11" t="s">
        <v>27</v>
      </c>
      <c r="F12" s="14"/>
    </row>
    <row r="13" spans="1:15" x14ac:dyDescent="0.25">
      <c r="A13" s="18"/>
      <c r="B13" s="21"/>
      <c r="C13" s="21"/>
      <c r="D13" s="12"/>
      <c r="E13" s="12"/>
      <c r="F13" s="15"/>
      <c r="O13" s="8"/>
    </row>
    <row r="14" spans="1:15" x14ac:dyDescent="0.25">
      <c r="A14" s="18"/>
      <c r="B14" s="21"/>
      <c r="C14" s="21"/>
      <c r="D14" s="12"/>
      <c r="E14" s="12"/>
      <c r="F14" s="15"/>
    </row>
    <row r="15" spans="1:15" x14ac:dyDescent="0.25">
      <c r="A15" s="18"/>
      <c r="B15" s="21"/>
      <c r="C15" s="21"/>
      <c r="D15" s="12"/>
      <c r="E15" s="12"/>
      <c r="F15" s="15"/>
    </row>
    <row r="16" spans="1:15" x14ac:dyDescent="0.25">
      <c r="A16" s="19"/>
      <c r="B16" s="22"/>
      <c r="C16" s="22"/>
      <c r="D16" s="13"/>
      <c r="E16" s="13"/>
      <c r="F16" s="16"/>
    </row>
    <row r="17" spans="1:10" s="4" customFormat="1" ht="14.25" customHeight="1" x14ac:dyDescent="0.25">
      <c r="A17" s="17"/>
      <c r="B17" s="20" t="s">
        <v>17</v>
      </c>
      <c r="C17" s="20">
        <v>2</v>
      </c>
      <c r="D17" s="11">
        <v>336</v>
      </c>
      <c r="E17" s="11" t="s">
        <v>15</v>
      </c>
      <c r="F17" s="14"/>
    </row>
    <row r="18" spans="1:10" s="4" customFormat="1" x14ac:dyDescent="0.25">
      <c r="A18" s="18"/>
      <c r="B18" s="21"/>
      <c r="C18" s="21"/>
      <c r="D18" s="12"/>
      <c r="E18" s="12"/>
      <c r="F18" s="15"/>
      <c r="I18" s="8"/>
    </row>
    <row r="19" spans="1:10" s="4" customFormat="1" x14ac:dyDescent="0.25">
      <c r="A19" s="18"/>
      <c r="B19" s="21"/>
      <c r="C19" s="21"/>
      <c r="D19" s="12"/>
      <c r="E19" s="12"/>
      <c r="F19" s="15"/>
      <c r="I19" s="8"/>
    </row>
    <row r="20" spans="1:10" s="4" customFormat="1" x14ac:dyDescent="0.25">
      <c r="A20" s="18"/>
      <c r="B20" s="21"/>
      <c r="C20" s="21"/>
      <c r="D20" s="12"/>
      <c r="E20" s="12"/>
      <c r="F20" s="15"/>
      <c r="H20" s="3"/>
    </row>
    <row r="21" spans="1:10" s="4" customFormat="1" x14ac:dyDescent="0.25">
      <c r="A21" s="19"/>
      <c r="B21" s="22"/>
      <c r="C21" s="22"/>
      <c r="D21" s="13"/>
      <c r="E21" s="13"/>
      <c r="F21" s="16"/>
    </row>
    <row r="22" spans="1:10" s="4" customFormat="1" ht="14.25" customHeight="1" x14ac:dyDescent="0.25">
      <c r="A22" s="17"/>
      <c r="B22" s="20" t="s">
        <v>18</v>
      </c>
      <c r="C22" s="20">
        <v>2</v>
      </c>
      <c r="D22" s="11">
        <v>406</v>
      </c>
      <c r="E22" s="11" t="s">
        <v>16</v>
      </c>
      <c r="F22" s="14"/>
    </row>
    <row r="23" spans="1:10" s="4" customFormat="1" x14ac:dyDescent="0.25">
      <c r="A23" s="18"/>
      <c r="B23" s="21"/>
      <c r="C23" s="21"/>
      <c r="D23" s="12"/>
      <c r="E23" s="12"/>
      <c r="F23" s="15"/>
    </row>
    <row r="24" spans="1:10" s="4" customFormat="1" x14ac:dyDescent="0.25">
      <c r="A24" s="18"/>
      <c r="B24" s="21"/>
      <c r="C24" s="21"/>
      <c r="D24" s="12"/>
      <c r="E24" s="12"/>
      <c r="F24" s="15"/>
    </row>
    <row r="25" spans="1:10" s="4" customFormat="1" x14ac:dyDescent="0.25">
      <c r="A25" s="18"/>
      <c r="B25" s="21"/>
      <c r="C25" s="21"/>
      <c r="D25" s="12"/>
      <c r="E25" s="12"/>
      <c r="F25" s="15"/>
      <c r="H25" s="3"/>
    </row>
    <row r="26" spans="1:10" s="4" customFormat="1" x14ac:dyDescent="0.25">
      <c r="A26" s="19"/>
      <c r="B26" s="22"/>
      <c r="C26" s="22"/>
      <c r="D26" s="13"/>
      <c r="E26" s="13"/>
      <c r="F26" s="16"/>
      <c r="J26"/>
    </row>
    <row r="27" spans="1:10" s="4" customFormat="1" ht="14.25" customHeight="1" x14ac:dyDescent="0.25">
      <c r="A27" s="17"/>
      <c r="B27" s="20" t="s">
        <v>13</v>
      </c>
      <c r="C27" s="20">
        <v>2</v>
      </c>
      <c r="D27" s="11" t="s">
        <v>14</v>
      </c>
      <c r="E27" s="11" t="s">
        <v>12</v>
      </c>
      <c r="F27" s="14"/>
    </row>
    <row r="28" spans="1:10" s="4" customFormat="1" x14ac:dyDescent="0.25">
      <c r="A28" s="18"/>
      <c r="B28" s="21"/>
      <c r="C28" s="21"/>
      <c r="D28" s="12"/>
      <c r="E28" s="12"/>
      <c r="F28" s="15"/>
    </row>
    <row r="29" spans="1:10" s="4" customFormat="1" x14ac:dyDescent="0.25">
      <c r="A29" s="18"/>
      <c r="B29" s="21"/>
      <c r="C29" s="21"/>
      <c r="D29" s="12"/>
      <c r="E29" s="12"/>
      <c r="F29" s="15"/>
    </row>
    <row r="30" spans="1:10" s="4" customFormat="1" x14ac:dyDescent="0.25">
      <c r="A30" s="18"/>
      <c r="B30" s="21"/>
      <c r="C30" s="21"/>
      <c r="D30" s="12"/>
      <c r="E30" s="12"/>
      <c r="F30" s="15"/>
      <c r="H30" s="3"/>
    </row>
    <row r="31" spans="1:10" s="4" customFormat="1" x14ac:dyDescent="0.25">
      <c r="A31" s="19"/>
      <c r="B31" s="22"/>
      <c r="C31" s="22"/>
      <c r="D31" s="13"/>
      <c r="E31" s="13"/>
      <c r="F31" s="16"/>
    </row>
    <row r="32" spans="1:10" s="4" customFormat="1" ht="14.25" customHeight="1" x14ac:dyDescent="0.25">
      <c r="A32" s="17"/>
      <c r="B32" s="20" t="s">
        <v>20</v>
      </c>
      <c r="C32" s="20">
        <v>4</v>
      </c>
      <c r="D32" s="11">
        <v>196.3</v>
      </c>
      <c r="E32" s="11" t="s">
        <v>32</v>
      </c>
      <c r="F32" s="14"/>
    </row>
    <row r="33" spans="1:17" s="4" customFormat="1" x14ac:dyDescent="0.25">
      <c r="A33" s="18"/>
      <c r="B33" s="21"/>
      <c r="C33" s="21"/>
      <c r="D33" s="12"/>
      <c r="E33" s="12"/>
      <c r="F33" s="15"/>
      <c r="I33"/>
    </row>
    <row r="34" spans="1:17" s="4" customFormat="1" x14ac:dyDescent="0.25">
      <c r="A34" s="18"/>
      <c r="B34" s="21"/>
      <c r="C34" s="21"/>
      <c r="D34" s="12"/>
      <c r="E34" s="12"/>
      <c r="F34" s="15"/>
      <c r="G34" s="9"/>
      <c r="H34" s="8"/>
      <c r="J34" s="8"/>
    </row>
    <row r="35" spans="1:17" s="4" customFormat="1" x14ac:dyDescent="0.25">
      <c r="A35" s="18"/>
      <c r="B35" s="21"/>
      <c r="C35" s="21"/>
      <c r="D35" s="12"/>
      <c r="E35" s="12"/>
      <c r="F35" s="15"/>
      <c r="G35" s="9"/>
      <c r="H35" s="10"/>
      <c r="J35" s="8"/>
    </row>
    <row r="36" spans="1:17" s="4" customFormat="1" x14ac:dyDescent="0.25">
      <c r="A36" s="19"/>
      <c r="B36" s="22"/>
      <c r="C36" s="22"/>
      <c r="D36" s="13"/>
      <c r="E36" s="13"/>
      <c r="F36" s="16"/>
      <c r="G36" s="9"/>
      <c r="H36" s="8"/>
      <c r="J36" s="8"/>
    </row>
    <row r="37" spans="1:17" ht="14.25" customHeight="1" x14ac:dyDescent="0.25">
      <c r="A37" s="17"/>
      <c r="B37" s="20" t="s">
        <v>8</v>
      </c>
      <c r="C37" s="20">
        <v>5</v>
      </c>
      <c r="D37" s="11">
        <v>135</v>
      </c>
      <c r="E37" s="11" t="s">
        <v>28</v>
      </c>
      <c r="F37" s="14"/>
      <c r="G37" s="9"/>
      <c r="H37" s="8"/>
    </row>
    <row r="38" spans="1:17" x14ac:dyDescent="0.25">
      <c r="A38" s="18"/>
      <c r="B38" s="21"/>
      <c r="C38" s="21"/>
      <c r="D38" s="12"/>
      <c r="E38" s="12"/>
      <c r="F38" s="15"/>
    </row>
    <row r="39" spans="1:17" x14ac:dyDescent="0.25">
      <c r="A39" s="18"/>
      <c r="B39" s="21"/>
      <c r="C39" s="21"/>
      <c r="D39" s="12"/>
      <c r="E39" s="12"/>
      <c r="F39" s="15"/>
    </row>
    <row r="40" spans="1:17" x14ac:dyDescent="0.25">
      <c r="A40" s="18"/>
      <c r="B40" s="21"/>
      <c r="C40" s="21"/>
      <c r="D40" s="12"/>
      <c r="E40" s="12"/>
      <c r="F40" s="15"/>
      <c r="H40"/>
    </row>
    <row r="41" spans="1:17" x14ac:dyDescent="0.25">
      <c r="A41" s="19"/>
      <c r="B41" s="22"/>
      <c r="C41" s="22"/>
      <c r="D41" s="13"/>
      <c r="E41" s="13"/>
      <c r="F41" s="16"/>
    </row>
    <row r="42" spans="1:17" x14ac:dyDescent="0.25">
      <c r="A42" s="17"/>
      <c r="B42" s="20" t="s">
        <v>22</v>
      </c>
      <c r="C42" s="20">
        <v>3</v>
      </c>
      <c r="D42" s="11">
        <v>362.4</v>
      </c>
      <c r="E42" s="11" t="s">
        <v>29</v>
      </c>
      <c r="F42" s="14"/>
      <c r="N42" s="4"/>
    </row>
    <row r="43" spans="1:17" x14ac:dyDescent="0.25">
      <c r="A43" s="18"/>
      <c r="B43" s="21"/>
      <c r="C43" s="21"/>
      <c r="D43" s="12"/>
      <c r="E43" s="12"/>
      <c r="F43" s="15"/>
      <c r="N43" s="4"/>
      <c r="O43" s="4"/>
    </row>
    <row r="44" spans="1:17" x14ac:dyDescent="0.25">
      <c r="A44" s="18"/>
      <c r="B44" s="21"/>
      <c r="C44" s="21"/>
      <c r="D44" s="12"/>
      <c r="E44" s="12"/>
      <c r="F44" s="15"/>
    </row>
    <row r="45" spans="1:17" x14ac:dyDescent="0.25">
      <c r="A45" s="18"/>
      <c r="B45" s="21"/>
      <c r="C45" s="21"/>
      <c r="D45" s="12"/>
      <c r="E45" s="12"/>
      <c r="F45" s="15"/>
      <c r="K45"/>
      <c r="Q45" s="8"/>
    </row>
    <row r="46" spans="1:17" x14ac:dyDescent="0.25">
      <c r="A46" s="19"/>
      <c r="B46" s="22"/>
      <c r="C46" s="22"/>
      <c r="D46" s="13"/>
      <c r="E46" s="13"/>
      <c r="F46" s="16"/>
      <c r="J46"/>
    </row>
    <row r="47" spans="1:17" s="4" customFormat="1" x14ac:dyDescent="0.25">
      <c r="A47" s="17"/>
      <c r="B47" s="20" t="s">
        <v>23</v>
      </c>
      <c r="C47" s="20">
        <v>1</v>
      </c>
      <c r="D47" s="11">
        <v>189</v>
      </c>
      <c r="E47" s="11" t="s">
        <v>24</v>
      </c>
      <c r="F47" s="14"/>
    </row>
    <row r="48" spans="1:17" s="4" customFormat="1" x14ac:dyDescent="0.25">
      <c r="A48" s="18"/>
      <c r="B48" s="21"/>
      <c r="C48" s="21"/>
      <c r="D48" s="12"/>
      <c r="E48" s="12"/>
      <c r="F48" s="15"/>
    </row>
    <row r="49" spans="1:9" s="4" customFormat="1" x14ac:dyDescent="0.25">
      <c r="A49" s="18"/>
      <c r="B49" s="21"/>
      <c r="C49" s="21"/>
      <c r="D49" s="12"/>
      <c r="E49" s="12"/>
      <c r="F49" s="15"/>
    </row>
    <row r="50" spans="1:9" s="4" customFormat="1" x14ac:dyDescent="0.25">
      <c r="A50" s="18"/>
      <c r="B50" s="21"/>
      <c r="C50" s="21"/>
      <c r="D50" s="12"/>
      <c r="E50" s="12"/>
      <c r="F50" s="15"/>
    </row>
    <row r="51" spans="1:9" s="4" customFormat="1" x14ac:dyDescent="0.25">
      <c r="A51" s="19"/>
      <c r="B51" s="22"/>
      <c r="C51" s="22"/>
      <c r="D51" s="13"/>
      <c r="E51" s="13"/>
      <c r="F51" s="16"/>
    </row>
    <row r="52" spans="1:9" s="4" customFormat="1" x14ac:dyDescent="0.25">
      <c r="A52" s="17"/>
      <c r="B52" s="20" t="s">
        <v>25</v>
      </c>
      <c r="C52" s="41">
        <v>1000</v>
      </c>
      <c r="D52" s="11"/>
      <c r="E52" s="11" t="s">
        <v>30</v>
      </c>
      <c r="F52" s="14"/>
    </row>
    <row r="53" spans="1:9" s="4" customFormat="1" x14ac:dyDescent="0.25">
      <c r="A53" s="18"/>
      <c r="B53" s="21"/>
      <c r="C53" s="21"/>
      <c r="D53" s="12"/>
      <c r="E53" s="12"/>
      <c r="F53" s="15"/>
    </row>
    <row r="54" spans="1:9" s="4" customFormat="1" x14ac:dyDescent="0.25">
      <c r="A54" s="18"/>
      <c r="B54" s="21"/>
      <c r="C54" s="21"/>
      <c r="D54" s="12"/>
      <c r="E54" s="12"/>
      <c r="F54" s="15"/>
    </row>
    <row r="55" spans="1:9" s="4" customFormat="1" x14ac:dyDescent="0.25">
      <c r="A55" s="18"/>
      <c r="B55" s="21"/>
      <c r="C55" s="21"/>
      <c r="D55" s="12"/>
      <c r="E55" s="12"/>
      <c r="F55" s="15"/>
    </row>
    <row r="56" spans="1:9" s="4" customFormat="1" x14ac:dyDescent="0.25">
      <c r="A56" s="19"/>
      <c r="B56" s="22"/>
      <c r="C56" s="22"/>
      <c r="D56" s="13"/>
      <c r="E56" s="13"/>
      <c r="F56" s="16"/>
    </row>
    <row r="57" spans="1:9" x14ac:dyDescent="0.25">
      <c r="A57" s="17"/>
      <c r="B57" s="20" t="s">
        <v>9</v>
      </c>
      <c r="C57" s="41">
        <v>500</v>
      </c>
      <c r="D57" s="11"/>
      <c r="E57" s="11" t="s">
        <v>31</v>
      </c>
      <c r="F57" s="14"/>
    </row>
    <row r="58" spans="1:9" x14ac:dyDescent="0.25">
      <c r="A58" s="18"/>
      <c r="B58" s="21"/>
      <c r="C58" s="21"/>
      <c r="D58" s="12"/>
      <c r="E58" s="12"/>
      <c r="F58" s="15"/>
    </row>
    <row r="59" spans="1:9" x14ac:dyDescent="0.25">
      <c r="A59" s="18"/>
      <c r="B59" s="21"/>
      <c r="C59" s="21"/>
      <c r="D59" s="12"/>
      <c r="E59" s="12"/>
      <c r="F59" s="15"/>
    </row>
    <row r="60" spans="1:9" x14ac:dyDescent="0.25">
      <c r="A60" s="18"/>
      <c r="B60" s="21"/>
      <c r="C60" s="21"/>
      <c r="D60" s="12"/>
      <c r="E60" s="12"/>
      <c r="F60" s="15"/>
    </row>
    <row r="61" spans="1:9" x14ac:dyDescent="0.25">
      <c r="A61" s="19"/>
      <c r="B61" s="22"/>
      <c r="C61" s="22"/>
      <c r="D61" s="13"/>
      <c r="E61" s="13"/>
      <c r="F61" s="16"/>
      <c r="I61"/>
    </row>
    <row r="62" spans="1:9" x14ac:dyDescent="0.25">
      <c r="A62" s="17"/>
      <c r="B62" s="20" t="s">
        <v>21</v>
      </c>
      <c r="C62" s="20">
        <v>1</v>
      </c>
      <c r="D62" s="11">
        <v>586.5</v>
      </c>
      <c r="E62" s="11" t="s">
        <v>33</v>
      </c>
      <c r="F62" s="14"/>
    </row>
    <row r="63" spans="1:9" x14ac:dyDescent="0.25">
      <c r="A63" s="18"/>
      <c r="B63" s="21"/>
      <c r="C63" s="21"/>
      <c r="D63" s="12"/>
      <c r="E63" s="12"/>
      <c r="F63" s="15"/>
    </row>
    <row r="64" spans="1:9" x14ac:dyDescent="0.25">
      <c r="A64" s="18"/>
      <c r="B64" s="21"/>
      <c r="C64" s="21"/>
      <c r="D64" s="12"/>
      <c r="E64" s="12"/>
      <c r="F64" s="15"/>
    </row>
    <row r="65" spans="1:6" x14ac:dyDescent="0.25">
      <c r="A65" s="18"/>
      <c r="B65" s="21"/>
      <c r="C65" s="21"/>
      <c r="D65" s="12"/>
      <c r="E65" s="12"/>
      <c r="F65" s="15"/>
    </row>
    <row r="66" spans="1:6" ht="15.75" thickBot="1" x14ac:dyDescent="0.3">
      <c r="A66" s="40"/>
      <c r="B66" s="42"/>
      <c r="C66" s="42"/>
      <c r="D66" s="43"/>
      <c r="E66" s="43"/>
      <c r="F66" s="44"/>
    </row>
    <row r="69" spans="1:6" x14ac:dyDescent="0.25">
      <c r="D69"/>
    </row>
  </sheetData>
  <mergeCells count="75">
    <mergeCell ref="F62:F66"/>
    <mergeCell ref="F7:F11"/>
    <mergeCell ref="F12:F16"/>
    <mergeCell ref="F37:F41"/>
    <mergeCell ref="F42:F46"/>
    <mergeCell ref="F57:F61"/>
    <mergeCell ref="F52:F56"/>
    <mergeCell ref="F47:F51"/>
    <mergeCell ref="B37:B41"/>
    <mergeCell ref="C37:C41"/>
    <mergeCell ref="D37:D41"/>
    <mergeCell ref="E37:E41"/>
    <mergeCell ref="B62:B66"/>
    <mergeCell ref="C62:C66"/>
    <mergeCell ref="D62:D66"/>
    <mergeCell ref="E62:E66"/>
    <mergeCell ref="B57:B61"/>
    <mergeCell ref="C57:C61"/>
    <mergeCell ref="D57:D61"/>
    <mergeCell ref="E57:E61"/>
    <mergeCell ref="B42:B46"/>
    <mergeCell ref="C42:C46"/>
    <mergeCell ref="D42:D46"/>
    <mergeCell ref="E42:E46"/>
    <mergeCell ref="A52:A56"/>
    <mergeCell ref="B52:B56"/>
    <mergeCell ref="C52:C56"/>
    <mergeCell ref="D52:D56"/>
    <mergeCell ref="E52:E56"/>
    <mergeCell ref="A47:A51"/>
    <mergeCell ref="B47:B51"/>
    <mergeCell ref="C47:C51"/>
    <mergeCell ref="D47:D51"/>
    <mergeCell ref="E47:E51"/>
    <mergeCell ref="A4:A5"/>
    <mergeCell ref="B4:F5"/>
    <mergeCell ref="A62:A66"/>
    <mergeCell ref="B7:B11"/>
    <mergeCell ref="C7:C11"/>
    <mergeCell ref="D7:D11"/>
    <mergeCell ref="E7:E11"/>
    <mergeCell ref="B12:B16"/>
    <mergeCell ref="C12:C16"/>
    <mergeCell ref="D12:D16"/>
    <mergeCell ref="E12:E16"/>
    <mergeCell ref="A7:A11"/>
    <mergeCell ref="A12:A16"/>
    <mergeCell ref="A37:A41"/>
    <mergeCell ref="A42:A46"/>
    <mergeCell ref="A57:A61"/>
    <mergeCell ref="A1:F3"/>
    <mergeCell ref="A32:A36"/>
    <mergeCell ref="B32:B36"/>
    <mergeCell ref="C32:C36"/>
    <mergeCell ref="D32:D36"/>
    <mergeCell ref="E32:E36"/>
    <mergeCell ref="F32:F36"/>
    <mergeCell ref="A27:A31"/>
    <mergeCell ref="B27:B31"/>
    <mergeCell ref="C27:C31"/>
    <mergeCell ref="D27:D31"/>
    <mergeCell ref="E27:E31"/>
    <mergeCell ref="F27:F31"/>
    <mergeCell ref="A17:A21"/>
    <mergeCell ref="B17:B21"/>
    <mergeCell ref="C17:C21"/>
    <mergeCell ref="D17:D21"/>
    <mergeCell ref="E17:E21"/>
    <mergeCell ref="F17:F21"/>
    <mergeCell ref="A22:A26"/>
    <mergeCell ref="B22:B26"/>
    <mergeCell ref="C22:C26"/>
    <mergeCell ref="D22:D26"/>
    <mergeCell ref="E22:E26"/>
    <mergeCell ref="F22:F26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6" orientation="portrait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E243D-E799-4E00-94BE-D0F40D5040B5}">
  <sheetPr>
    <pageSetUpPr fitToPage="1"/>
  </sheetPr>
  <dimension ref="A2:R60"/>
  <sheetViews>
    <sheetView topLeftCell="A45" workbookViewId="0">
      <selection activeCell="H63" sqref="A1:H63"/>
    </sheetView>
  </sheetViews>
  <sheetFormatPr defaultRowHeight="15" x14ac:dyDescent="0.25"/>
  <cols>
    <col min="1" max="1" width="13.5703125" customWidth="1"/>
    <col min="5" max="5" width="9.140625" style="49"/>
  </cols>
  <sheetData>
    <row r="2" spans="1:8" x14ac:dyDescent="0.25">
      <c r="A2" s="53" t="s">
        <v>74</v>
      </c>
      <c r="B2" s="53"/>
      <c r="C2" s="53"/>
      <c r="D2" s="53"/>
      <c r="E2" s="53"/>
      <c r="F2" s="53"/>
      <c r="G2" s="53"/>
      <c r="H2" s="53"/>
    </row>
    <row r="3" spans="1:8" s="47" customFormat="1" ht="28.5" customHeight="1" x14ac:dyDescent="0.25">
      <c r="A3" s="47" t="s">
        <v>43</v>
      </c>
      <c r="B3" s="48" t="s">
        <v>44</v>
      </c>
      <c r="C3" s="48" t="s">
        <v>45</v>
      </c>
      <c r="D3" s="48" t="s">
        <v>49</v>
      </c>
      <c r="E3" s="50" t="s">
        <v>48</v>
      </c>
      <c r="F3" s="48"/>
      <c r="G3" s="48" t="s">
        <v>46</v>
      </c>
      <c r="H3" s="48" t="s">
        <v>47</v>
      </c>
    </row>
    <row r="4" spans="1:8" x14ac:dyDescent="0.25">
      <c r="A4" t="s">
        <v>34</v>
      </c>
      <c r="B4" s="45">
        <f>VLOOKUP($A4,[1]!Table_Query_from_ITMS7[[PartNo]:[SOH_TOTAL]],20,FALSE)</f>
        <v>46.6</v>
      </c>
      <c r="C4" s="45">
        <f>VLOOKUP($A4,[1]!Table_Query_from_ITMS7[[PartNo]:[SOH_TOTAL]],18,FALSE)</f>
        <v>23.3</v>
      </c>
      <c r="D4" s="45">
        <f>VLOOKUP($A4,[1]!Table_Query_from_ITMS7[[PartNo]:[SOH_TOTAL]],19,FALSE)</f>
        <v>23.3</v>
      </c>
      <c r="E4" s="51">
        <f t="shared" ref="E4:E9" si="0">D4*0.8</f>
        <v>18.64</v>
      </c>
      <c r="F4" s="45"/>
      <c r="G4" s="45">
        <f>VLOOKUP($A4,[1]!Table_Query_from_ITMS7[[PartNo]:[SOH_TOTAL]],22,FALSE)</f>
        <v>11.29</v>
      </c>
      <c r="H4" s="46">
        <f>-(G4-E4)/E4</f>
        <v>0.3943133047210301</v>
      </c>
    </row>
    <row r="5" spans="1:8" x14ac:dyDescent="0.25">
      <c r="A5" t="s">
        <v>35</v>
      </c>
      <c r="B5" s="45">
        <f>VLOOKUP($A5,[1]!Table_Query_from_ITMS7[[PartNo]:[SOH_TOTAL]],20,FALSE)</f>
        <v>63.6</v>
      </c>
      <c r="C5" s="45">
        <f>VLOOKUP($A5,[1]!Table_Query_from_ITMS7[[PartNo]:[SOH_TOTAL]],18,FALSE)</f>
        <v>31.8</v>
      </c>
      <c r="D5" s="45">
        <f>VLOOKUP($A5,[1]!Table_Query_from_ITMS7[[PartNo]:[SOH_TOTAL]],19,FALSE)</f>
        <v>31.8</v>
      </c>
      <c r="E5" s="51">
        <f t="shared" si="0"/>
        <v>25.44</v>
      </c>
      <c r="F5" s="45"/>
      <c r="G5" s="45">
        <f>VLOOKUP($A5,[1]!Table_Query_from_ITMS7[[PartNo]:[SOH_TOTAL]],22,FALSE)</f>
        <v>14.05</v>
      </c>
      <c r="H5" s="46">
        <f t="shared" ref="H5:H12" si="1">-(G5-E5)/E5</f>
        <v>0.44772012578616355</v>
      </c>
    </row>
    <row r="6" spans="1:8" x14ac:dyDescent="0.25">
      <c r="A6" t="s">
        <v>36</v>
      </c>
      <c r="B6" s="45">
        <f>VLOOKUP($A6,[1]!Table_Query_from_ITMS7[[PartNo]:[SOH_TOTAL]],20,FALSE)</f>
        <v>89</v>
      </c>
      <c r="C6" s="45">
        <f>VLOOKUP($A6,[1]!Table_Query_from_ITMS7[[PartNo]:[SOH_TOTAL]],18,FALSE)</f>
        <v>44.5</v>
      </c>
      <c r="D6" s="45">
        <f>VLOOKUP($A6,[1]!Table_Query_from_ITMS7[[PartNo]:[SOH_TOTAL]],19,FALSE)</f>
        <v>44.5</v>
      </c>
      <c r="E6" s="51">
        <f t="shared" si="0"/>
        <v>35.6</v>
      </c>
      <c r="F6" s="45"/>
      <c r="G6" s="45">
        <f>VLOOKUP($A6,[1]!Table_Query_from_ITMS7[[PartNo]:[SOH_TOTAL]],22,FALSE)</f>
        <v>20.63</v>
      </c>
      <c r="H6" s="46">
        <f t="shared" si="1"/>
        <v>0.42050561797752817</v>
      </c>
    </row>
    <row r="7" spans="1:8" x14ac:dyDescent="0.25">
      <c r="A7" t="s">
        <v>37</v>
      </c>
      <c r="B7" s="45">
        <f>VLOOKUP($A7,[1]!Table_Query_from_ITMS7[[PartNo]:[SOH_TOTAL]],20,FALSE)</f>
        <v>121</v>
      </c>
      <c r="C7" s="45">
        <f>VLOOKUP($A7,[1]!Table_Query_from_ITMS7[[PartNo]:[SOH_TOTAL]],18,FALSE)</f>
        <v>60.5</v>
      </c>
      <c r="D7" s="45">
        <f>VLOOKUP($A7,[1]!Table_Query_from_ITMS7[[PartNo]:[SOH_TOTAL]],19,FALSE)</f>
        <v>60.5</v>
      </c>
      <c r="E7" s="51">
        <f t="shared" si="0"/>
        <v>48.400000000000006</v>
      </c>
      <c r="F7" s="45"/>
      <c r="G7" s="45">
        <f>VLOOKUP($A7,[1]!Table_Query_from_ITMS7[[PartNo]:[SOH_TOTAL]],22,FALSE)</f>
        <v>27.95</v>
      </c>
      <c r="H7" s="46">
        <f t="shared" si="1"/>
        <v>0.42252066115702486</v>
      </c>
    </row>
    <row r="8" spans="1:8" x14ac:dyDescent="0.25">
      <c r="A8" t="s">
        <v>38</v>
      </c>
      <c r="B8" s="45">
        <f>VLOOKUP($A8,[1]!Table_Query_from_ITMS7[[PartNo]:[SOH_TOTAL]],20,FALSE)</f>
        <v>159</v>
      </c>
      <c r="C8" s="45">
        <f>VLOOKUP($A8,[1]!Table_Query_from_ITMS7[[PartNo]:[SOH_TOTAL]],18,FALSE)</f>
        <v>79.5</v>
      </c>
      <c r="D8" s="45">
        <f>VLOOKUP($A8,[1]!Table_Query_from_ITMS7[[PartNo]:[SOH_TOTAL]],19,FALSE)</f>
        <v>79.5</v>
      </c>
      <c r="E8" s="51">
        <f t="shared" si="0"/>
        <v>63.6</v>
      </c>
      <c r="F8" s="45"/>
      <c r="G8" s="45">
        <f>VLOOKUP($A8,[1]!Table_Query_from_ITMS7[[PartNo]:[SOH_TOTAL]],22,FALSE)</f>
        <v>36.56</v>
      </c>
      <c r="H8" s="46">
        <f t="shared" si="1"/>
        <v>0.42515723270440248</v>
      </c>
    </row>
    <row r="9" spans="1:8" x14ac:dyDescent="0.25">
      <c r="A9" t="s">
        <v>39</v>
      </c>
      <c r="B9" s="45">
        <f>VLOOKUP($A9,[1]!Table_Query_from_ITMS7[[PartNo]:[SOH_TOTAL]],20,FALSE)</f>
        <v>212</v>
      </c>
      <c r="C9" s="45">
        <f>VLOOKUP($A9,[1]!Table_Query_from_ITMS7[[PartNo]:[SOH_TOTAL]],18,FALSE)</f>
        <v>106</v>
      </c>
      <c r="D9" s="45">
        <f>VLOOKUP($A9,[1]!Table_Query_from_ITMS7[[PartNo]:[SOH_TOTAL]],19,FALSE)</f>
        <v>106</v>
      </c>
      <c r="E9" s="51">
        <f t="shared" si="0"/>
        <v>84.800000000000011</v>
      </c>
      <c r="F9" s="45"/>
      <c r="G9" s="45">
        <f>VLOOKUP($A9,[1]!Table_Query_from_ITMS7[[PartNo]:[SOH_TOTAL]],22,FALSE)</f>
        <v>49.37</v>
      </c>
      <c r="H9" s="46">
        <f t="shared" si="1"/>
        <v>0.41780660377358503</v>
      </c>
    </row>
    <row r="10" spans="1:8" x14ac:dyDescent="0.25">
      <c r="A10" t="s">
        <v>40</v>
      </c>
      <c r="B10" s="45">
        <f>VLOOKUP($A10,[1]!Table_Query_from_ITMS7[[PartNo]:[SOH_TOTAL]],20,FALSE)</f>
        <v>142</v>
      </c>
      <c r="C10" s="45">
        <f>VLOOKUP($A10,[1]!Table_Query_from_ITMS7[[PartNo]:[SOH_TOTAL]],18,FALSE)</f>
        <v>71</v>
      </c>
      <c r="D10" s="45">
        <f>VLOOKUP($A10,[1]!Table_Query_from_ITMS7[[PartNo]:[SOH_TOTAL]],19,FALSE)</f>
        <v>71</v>
      </c>
      <c r="E10" s="51">
        <f>D10*0.8</f>
        <v>56.800000000000004</v>
      </c>
      <c r="F10" s="45"/>
      <c r="G10" s="45">
        <f>VLOOKUP($A10,[1]!Table_Query_from_ITMS7[[PartNo]:[SOH_TOTAL]],22,FALSE)</f>
        <v>24.89</v>
      </c>
      <c r="H10" s="46">
        <f t="shared" si="1"/>
        <v>0.56179577464788732</v>
      </c>
    </row>
    <row r="11" spans="1:8" x14ac:dyDescent="0.25">
      <c r="A11" t="s">
        <v>42</v>
      </c>
      <c r="B11" s="45">
        <f>VLOOKUP($A11,[1]!Table_Query_from_ITMS7[[PartNo]:[SOH_TOTAL]],20,FALSE)</f>
        <v>191</v>
      </c>
      <c r="C11" s="45">
        <f>VLOOKUP($A11,[1]!Table_Query_from_ITMS7[[PartNo]:[SOH_TOTAL]],18,FALSE)</f>
        <v>95.5</v>
      </c>
      <c r="D11" s="45">
        <f>VLOOKUP($A11,[1]!Table_Query_from_ITMS7[[PartNo]:[SOH_TOTAL]],19,FALSE)</f>
        <v>95.5</v>
      </c>
      <c r="E11" s="51">
        <f>D11*0.8</f>
        <v>76.400000000000006</v>
      </c>
      <c r="F11" s="45"/>
      <c r="G11" s="45">
        <f>VLOOKUP($A11,[1]!Table_Query_from_ITMS7[[PartNo]:[SOH_TOTAL]],22,FALSE)</f>
        <v>34.130000000000003</v>
      </c>
      <c r="H11" s="46">
        <f t="shared" si="1"/>
        <v>0.55327225130890056</v>
      </c>
    </row>
    <row r="12" spans="1:8" x14ac:dyDescent="0.25">
      <c r="A12" t="s">
        <v>41</v>
      </c>
      <c r="B12" s="45">
        <f>VLOOKUP($A12,[1]!Table_Query_from_ITMS7[[PartNo]:[SOH_TOTAL]],20,FALSE)</f>
        <v>244</v>
      </c>
      <c r="C12" s="45">
        <f>VLOOKUP($A12,[1]!Table_Query_from_ITMS7[[PartNo]:[SOH_TOTAL]],18,FALSE)</f>
        <v>122</v>
      </c>
      <c r="D12" s="45">
        <f>VLOOKUP($A12,[1]!Table_Query_from_ITMS7[[PartNo]:[SOH_TOTAL]],19,FALSE)</f>
        <v>122</v>
      </c>
      <c r="E12" s="51">
        <f>D12*0.8</f>
        <v>97.600000000000009</v>
      </c>
      <c r="F12" s="45"/>
      <c r="G12" s="45">
        <f>VLOOKUP($A12,[1]!Table_Query_from_ITMS7[[PartNo]:[SOH_TOTAL]],22,FALSE)</f>
        <v>45.32</v>
      </c>
      <c r="H12" s="46">
        <f t="shared" si="1"/>
        <v>0.53565573770491803</v>
      </c>
    </row>
    <row r="14" spans="1:8" x14ac:dyDescent="0.25">
      <c r="A14" s="53" t="s">
        <v>73</v>
      </c>
      <c r="B14" s="53"/>
      <c r="C14" s="53"/>
      <c r="D14" s="53"/>
      <c r="E14" s="53"/>
      <c r="F14" s="53"/>
      <c r="G14" s="53"/>
      <c r="H14" s="53"/>
    </row>
    <row r="15" spans="1:8" x14ac:dyDescent="0.25">
      <c r="A15" t="s">
        <v>50</v>
      </c>
      <c r="B15" s="45">
        <f>VLOOKUP($A15,[1]!Table_Query_from_ITMS7[[PartNo]:[SOH_TOTAL]],20,FALSE)</f>
        <v>5.8</v>
      </c>
      <c r="C15" s="45">
        <f>VLOOKUP($A15,[1]!Table_Query_from_ITMS7[[PartNo]:[SOH_TOTAL]],18,FALSE)</f>
        <v>2.3199999999999998</v>
      </c>
      <c r="D15" s="45">
        <f>VLOOKUP($A15,[1]!Table_Query_from_ITMS7[[PartNo]:[SOH_TOTAL]],19,FALSE)</f>
        <v>2.3199999999999998</v>
      </c>
      <c r="E15" s="51">
        <f t="shared" ref="E15:E26" si="2">D15*0.8</f>
        <v>1.8559999999999999</v>
      </c>
      <c r="F15" s="45"/>
      <c r="G15" s="45">
        <f>VLOOKUP($A15,[1]!Table_Query_from_ITMS7[[PartNo]:[SOH_TOTAL]],22,FALSE)</f>
        <v>1</v>
      </c>
      <c r="H15" s="46">
        <f>-(G15-E15)/E15</f>
        <v>0.46120689655172409</v>
      </c>
    </row>
    <row r="16" spans="1:8" x14ac:dyDescent="0.25">
      <c r="A16" t="s">
        <v>51</v>
      </c>
      <c r="B16" s="45">
        <f>VLOOKUP($A16,[1]!Table_Query_from_ITMS7[[PartNo]:[SOH_TOTAL]],20,FALSE)</f>
        <v>6.7</v>
      </c>
      <c r="C16" s="45">
        <f>VLOOKUP($A16,[1]!Table_Query_from_ITMS7[[PartNo]:[SOH_TOTAL]],18,FALSE)</f>
        <v>2.68</v>
      </c>
      <c r="D16" s="45">
        <f>VLOOKUP($A16,[1]!Table_Query_from_ITMS7[[PartNo]:[SOH_TOTAL]],19,FALSE)</f>
        <v>2.68</v>
      </c>
      <c r="E16" s="51">
        <f t="shared" si="2"/>
        <v>2.1440000000000001</v>
      </c>
      <c r="F16" s="45"/>
      <c r="G16" s="45">
        <f>VLOOKUP($A16,[1]!Table_Query_from_ITMS7[[PartNo]:[SOH_TOTAL]],22,FALSE)</f>
        <v>1.1299999999999999</v>
      </c>
      <c r="H16" s="46">
        <f t="shared" ref="H16:H26" si="3">-(G16-E16)/E16</f>
        <v>0.47294776119402993</v>
      </c>
    </row>
    <row r="17" spans="1:18" x14ac:dyDescent="0.25">
      <c r="A17" t="s">
        <v>52</v>
      </c>
      <c r="B17" s="45">
        <f>VLOOKUP($A17,[1]!Table_Query_from_ITMS7[[PartNo]:[SOH_TOTAL]],20,FALSE)</f>
        <v>10.6</v>
      </c>
      <c r="C17" s="45">
        <f>VLOOKUP($A17,[1]!Table_Query_from_ITMS7[[PartNo]:[SOH_TOTAL]],18,FALSE)</f>
        <v>4.24</v>
      </c>
      <c r="D17" s="45">
        <f>VLOOKUP($A17,[1]!Table_Query_from_ITMS7[[PartNo]:[SOH_TOTAL]],19,FALSE)</f>
        <v>4.24</v>
      </c>
      <c r="E17" s="51">
        <f t="shared" si="2"/>
        <v>3.3920000000000003</v>
      </c>
      <c r="F17" s="45"/>
      <c r="G17" s="45">
        <f>VLOOKUP($A17,[1]!Table_Query_from_ITMS7[[PartNo]:[SOH_TOTAL]],22,FALSE)</f>
        <v>1.45</v>
      </c>
      <c r="H17" s="46">
        <f t="shared" si="3"/>
        <v>0.57252358490566047</v>
      </c>
    </row>
    <row r="18" spans="1:18" x14ac:dyDescent="0.25">
      <c r="A18" t="s">
        <v>53</v>
      </c>
      <c r="B18" s="45">
        <f>VLOOKUP($A18,[1]!Table_Query_from_ITMS7[[PartNo]:[SOH_TOTAL]],20,FALSE)</f>
        <v>12.5</v>
      </c>
      <c r="C18" s="45">
        <f>VLOOKUP($A18,[1]!Table_Query_from_ITMS7[[PartNo]:[SOH_TOTAL]],18,FALSE)</f>
        <v>5</v>
      </c>
      <c r="D18" s="45">
        <f>VLOOKUP($A18,[1]!Table_Query_from_ITMS7[[PartNo]:[SOH_TOTAL]],19,FALSE)</f>
        <v>5</v>
      </c>
      <c r="E18" s="51">
        <f t="shared" si="2"/>
        <v>4</v>
      </c>
      <c r="F18" s="45"/>
      <c r="G18" s="45">
        <f>VLOOKUP($A18,[1]!Table_Query_from_ITMS7[[PartNo]:[SOH_TOTAL]],22,FALSE)</f>
        <v>2.21</v>
      </c>
      <c r="H18" s="46">
        <f t="shared" si="3"/>
        <v>0.44750000000000001</v>
      </c>
    </row>
    <row r="19" spans="1:18" x14ac:dyDescent="0.25">
      <c r="A19" t="s">
        <v>54</v>
      </c>
      <c r="B19" s="45">
        <f>VLOOKUP($A19,[1]!Table_Query_from_ITMS7[[PartNo]:[SOH_TOTAL]],20,FALSE)</f>
        <v>19.2</v>
      </c>
      <c r="C19" s="45">
        <f>VLOOKUP($A19,[1]!Table_Query_from_ITMS7[[PartNo]:[SOH_TOTAL]],18,FALSE)</f>
        <v>7.68</v>
      </c>
      <c r="D19" s="45">
        <f>VLOOKUP($A19,[1]!Table_Query_from_ITMS7[[PartNo]:[SOH_TOTAL]],19,FALSE)</f>
        <v>7.68</v>
      </c>
      <c r="E19" s="51">
        <f t="shared" si="2"/>
        <v>6.1440000000000001</v>
      </c>
      <c r="F19" s="45"/>
      <c r="G19" s="45">
        <f>VLOOKUP($A19,[1]!Table_Query_from_ITMS7[[PartNo]:[SOH_TOTAL]],22,FALSE)</f>
        <v>2.4700000000000002</v>
      </c>
      <c r="H19" s="46">
        <f t="shared" si="3"/>
        <v>0.59798177083333326</v>
      </c>
    </row>
    <row r="20" spans="1:18" x14ac:dyDescent="0.25">
      <c r="A20" t="s">
        <v>55</v>
      </c>
      <c r="B20" s="45">
        <f>VLOOKUP($A20,[1]!Table_Query_from_ITMS7[[PartNo]:[SOH_TOTAL]],20,FALSE)</f>
        <v>20.2</v>
      </c>
      <c r="C20" s="45">
        <f>VLOOKUP($A20,[1]!Table_Query_from_ITMS7[[PartNo]:[SOH_TOTAL]],18,FALSE)</f>
        <v>8.08</v>
      </c>
      <c r="D20" s="45">
        <f>VLOOKUP($A20,[1]!Table_Query_from_ITMS7[[PartNo]:[SOH_TOTAL]],19,FALSE)</f>
        <v>8.08</v>
      </c>
      <c r="E20" s="51">
        <f t="shared" si="2"/>
        <v>6.4640000000000004</v>
      </c>
      <c r="F20" s="45"/>
      <c r="G20" s="45">
        <f>VLOOKUP($A20,[1]!Table_Query_from_ITMS7[[PartNo]:[SOH_TOTAL]],22,FALSE)</f>
        <v>2.9</v>
      </c>
      <c r="H20" s="46">
        <f t="shared" si="3"/>
        <v>0.55136138613861385</v>
      </c>
    </row>
    <row r="21" spans="1:18" x14ac:dyDescent="0.25">
      <c r="A21" t="s">
        <v>56</v>
      </c>
      <c r="B21" s="45">
        <f>VLOOKUP($A21,[1]!Table_Query_from_ITMS7[[PartNo]:[SOH_TOTAL]],20,FALSE)</f>
        <v>31.7</v>
      </c>
      <c r="C21" s="45">
        <f>VLOOKUP($A21,[1]!Table_Query_from_ITMS7[[PartNo]:[SOH_TOTAL]],18,FALSE)</f>
        <v>12.68</v>
      </c>
      <c r="D21" s="45">
        <f>VLOOKUP($A21,[1]!Table_Query_from_ITMS7[[PartNo]:[SOH_TOTAL]],19,FALSE)</f>
        <v>12.68</v>
      </c>
      <c r="E21" s="51">
        <f t="shared" si="2"/>
        <v>10.144</v>
      </c>
      <c r="F21" s="45"/>
      <c r="G21" s="45">
        <f>VLOOKUP($A21,[1]!Table_Query_from_ITMS7[[PartNo]:[SOH_TOTAL]],22,FALSE)</f>
        <v>5.04</v>
      </c>
      <c r="H21" s="46">
        <f t="shared" si="3"/>
        <v>0.50315457413249209</v>
      </c>
    </row>
    <row r="22" spans="1:18" x14ac:dyDescent="0.25">
      <c r="A22" t="s">
        <v>57</v>
      </c>
      <c r="B22" s="45">
        <f>VLOOKUP($A22,[1]!Table_Query_from_ITMS7[[PartNo]:[SOH_TOTAL]],20,FALSE)</f>
        <v>24</v>
      </c>
      <c r="C22" s="45">
        <f>VLOOKUP($A22,[1]!Table_Query_from_ITMS7[[PartNo]:[SOH_TOTAL]],18,FALSE)</f>
        <v>9.6000000000000014</v>
      </c>
      <c r="D22" s="45">
        <f>VLOOKUP($A22,[1]!Table_Query_from_ITMS7[[PartNo]:[SOH_TOTAL]],19,FALSE)</f>
        <v>9.6000000000000014</v>
      </c>
      <c r="E22" s="51">
        <f t="shared" si="2"/>
        <v>7.6800000000000015</v>
      </c>
      <c r="F22" s="45"/>
      <c r="G22" s="45">
        <f>VLOOKUP($A22,[1]!Table_Query_from_ITMS7[[PartNo]:[SOH_TOTAL]],22,FALSE)</f>
        <v>4.22</v>
      </c>
      <c r="H22" s="46">
        <f t="shared" si="3"/>
        <v>0.45052083333333348</v>
      </c>
    </row>
    <row r="23" spans="1:18" x14ac:dyDescent="0.25">
      <c r="A23" t="s">
        <v>58</v>
      </c>
      <c r="B23" s="45">
        <f>VLOOKUP($A23,[1]!Table_Query_from_ITMS7[[PartNo]:[SOH_TOTAL]],20,FALSE)</f>
        <v>33.700000000000003</v>
      </c>
      <c r="C23" s="45">
        <f>VLOOKUP($A23,[1]!Table_Query_from_ITMS7[[PartNo]:[SOH_TOTAL]],18,FALSE)</f>
        <v>13.480000000000002</v>
      </c>
      <c r="D23" s="45">
        <f>VLOOKUP($A23,[1]!Table_Query_from_ITMS7[[PartNo]:[SOH_TOTAL]],19,FALSE)</f>
        <v>13.480000000000002</v>
      </c>
      <c r="E23" s="51">
        <f t="shared" si="2"/>
        <v>10.784000000000002</v>
      </c>
      <c r="F23" s="45"/>
      <c r="G23" s="45">
        <f>VLOOKUP($A23,[1]!Table_Query_from_ITMS7[[PartNo]:[SOH_TOTAL]],22,FALSE)</f>
        <v>5.1100000000000003</v>
      </c>
      <c r="H23" s="46">
        <f t="shared" si="3"/>
        <v>0.52614985163204753</v>
      </c>
    </row>
    <row r="24" spans="1:18" x14ac:dyDescent="0.25">
      <c r="A24" t="s">
        <v>59</v>
      </c>
      <c r="B24" s="45">
        <f>VLOOKUP($A24,[1]!Table_Query_from_ITMS7[[PartNo]:[SOH_TOTAL]],20,FALSE)</f>
        <v>21.1</v>
      </c>
      <c r="C24" s="45">
        <f>VLOOKUP($A24,[1]!Table_Query_from_ITMS7[[PartNo]:[SOH_TOTAL]],18,FALSE)</f>
        <v>8.4400000000000013</v>
      </c>
      <c r="D24" s="45">
        <f>VLOOKUP($A24,[1]!Table_Query_from_ITMS7[[PartNo]:[SOH_TOTAL]],19,FALSE)</f>
        <v>8.4400000000000013</v>
      </c>
      <c r="E24" s="51">
        <f t="shared" si="2"/>
        <v>6.7520000000000016</v>
      </c>
      <c r="F24" s="45"/>
      <c r="G24" s="45">
        <f>VLOOKUP($A24,[1]!Table_Query_from_ITMS7[[PartNo]:[SOH_TOTAL]],22,FALSE)</f>
        <v>3.5</v>
      </c>
      <c r="H24" s="46">
        <f t="shared" si="3"/>
        <v>0.4816350710900475</v>
      </c>
    </row>
    <row r="25" spans="1:18" x14ac:dyDescent="0.25">
      <c r="A25" t="s">
        <v>60</v>
      </c>
      <c r="B25" s="45">
        <f>VLOOKUP($A25,[1]!Table_Query_from_ITMS7[[PartNo]:[SOH_TOTAL]],20,FALSE)</f>
        <v>48.1</v>
      </c>
      <c r="C25" s="45">
        <f>VLOOKUP($A25,[1]!Table_Query_from_ITMS7[[PartNo]:[SOH_TOTAL]],18,FALSE)</f>
        <v>19.240000000000002</v>
      </c>
      <c r="D25" s="45">
        <f>VLOOKUP($A25,[1]!Table_Query_from_ITMS7[[PartNo]:[SOH_TOTAL]],19,FALSE)</f>
        <v>19.240000000000002</v>
      </c>
      <c r="E25" s="51">
        <f t="shared" si="2"/>
        <v>15.392000000000003</v>
      </c>
      <c r="F25" s="45"/>
      <c r="G25" s="45">
        <f>VLOOKUP($A25,[1]!Table_Query_from_ITMS7[[PartNo]:[SOH_TOTAL]],22,FALSE)</f>
        <v>7.96</v>
      </c>
      <c r="H25" s="46">
        <f t="shared" si="3"/>
        <v>0.48284823284823297</v>
      </c>
    </row>
    <row r="26" spans="1:18" x14ac:dyDescent="0.25">
      <c r="A26" t="s">
        <v>61</v>
      </c>
      <c r="B26" s="45">
        <f>VLOOKUP($A26,[1]!Table_Query_from_ITMS7[[PartNo]:[SOH_TOTAL]],20,FALSE)</f>
        <v>26.9</v>
      </c>
      <c r="C26" s="45">
        <f>VLOOKUP($A26,[1]!Table_Query_from_ITMS7[[PartNo]:[SOH_TOTAL]],18,FALSE)</f>
        <v>10.76</v>
      </c>
      <c r="D26" s="45">
        <f>VLOOKUP($A26,[1]!Table_Query_from_ITMS7[[PartNo]:[SOH_TOTAL]],19,FALSE)</f>
        <v>10.76</v>
      </c>
      <c r="E26" s="51">
        <f t="shared" si="2"/>
        <v>8.6080000000000005</v>
      </c>
      <c r="F26" s="45"/>
      <c r="G26" s="45">
        <f>VLOOKUP($A26,[1]!Table_Query_from_ITMS7[[PartNo]:[SOH_TOTAL]],22,FALSE)</f>
        <v>4.16</v>
      </c>
      <c r="H26" s="46">
        <f t="shared" si="3"/>
        <v>0.51672862453531598</v>
      </c>
    </row>
    <row r="28" spans="1:18" x14ac:dyDescent="0.25">
      <c r="A28" s="53" t="s">
        <v>62</v>
      </c>
      <c r="B28" s="53"/>
      <c r="C28" s="53"/>
      <c r="D28" s="53"/>
      <c r="E28" s="53"/>
      <c r="F28" s="53"/>
      <c r="G28" s="53"/>
      <c r="H28" s="53"/>
    </row>
    <row r="29" spans="1:18" x14ac:dyDescent="0.25">
      <c r="A29" t="s">
        <v>63</v>
      </c>
      <c r="B29" s="45">
        <f>VLOOKUP($A29,[1]!Table_Query_from_ITMS7[[PartNo]:[SOH_TOTAL]],20,FALSE)</f>
        <v>1025</v>
      </c>
      <c r="C29" s="45">
        <f>VLOOKUP($A29,[1]!Table_Query_from_ITMS7[[PartNo]:[SOH_TOTAL]],18,FALSE)</f>
        <v>768.75</v>
      </c>
      <c r="D29" s="45">
        <f>VLOOKUP($A29,[1]!Table_Query_from_ITMS7[[PartNo]:[SOH_TOTAL]],19,FALSE)</f>
        <v>717.5</v>
      </c>
      <c r="E29" s="51">
        <f t="shared" ref="E29:E35" si="4">D29*0.9</f>
        <v>645.75</v>
      </c>
      <c r="F29" s="45"/>
      <c r="G29" s="45">
        <f>VLOOKUP($A29,[1]!Table_Query_from_ITMS7[[PartNo]:[SOH_TOTAL]],22,FALSE)</f>
        <v>386.22</v>
      </c>
      <c r="H29" s="46">
        <f>-(G29-E29)/E29</f>
        <v>0.40190476190476188</v>
      </c>
      <c r="K29" s="49"/>
      <c r="R29" s="10"/>
    </row>
    <row r="30" spans="1:18" x14ac:dyDescent="0.25">
      <c r="A30" t="s">
        <v>64</v>
      </c>
      <c r="B30" s="45">
        <f>VLOOKUP($A30,[1]!Table_Query_from_ITMS7[[PartNo]:[SOH_TOTAL]],20,FALSE)</f>
        <v>1540</v>
      </c>
      <c r="C30" s="45">
        <f>VLOOKUP($A30,[1]!Table_Query_from_ITMS7[[PartNo]:[SOH_TOTAL]],18,FALSE)</f>
        <v>1155</v>
      </c>
      <c r="D30" s="45">
        <f>VLOOKUP($A30,[1]!Table_Query_from_ITMS7[[PartNo]:[SOH_TOTAL]],19,FALSE)</f>
        <v>1078</v>
      </c>
      <c r="E30" s="51">
        <f t="shared" si="4"/>
        <v>970.2</v>
      </c>
      <c r="F30" s="45"/>
      <c r="G30" s="45">
        <f>VLOOKUP($A30,[1]!Table_Query_from_ITMS7[[PartNo]:[SOH_TOTAL]],22,FALSE)</f>
        <v>543.83000000000004</v>
      </c>
      <c r="H30" s="46">
        <f>-(G30-E30)/E30</f>
        <v>0.43946608946608945</v>
      </c>
      <c r="K30" s="49"/>
      <c r="N30" s="3"/>
      <c r="O30" s="3"/>
      <c r="Q30" s="3"/>
      <c r="R30" s="10"/>
    </row>
    <row r="31" spans="1:18" x14ac:dyDescent="0.25">
      <c r="A31" t="s">
        <v>65</v>
      </c>
      <c r="B31" s="45">
        <f>VLOOKUP($A31,[1]!Table_Query_from_ITMS7[[PartNo]:[SOH_TOTAL]],20,FALSE)</f>
        <v>49.6</v>
      </c>
      <c r="C31" s="45">
        <f>VLOOKUP($A31,[1]!Table_Query_from_ITMS7[[PartNo]:[SOH_TOTAL]],18,FALSE)</f>
        <v>29.759999999999998</v>
      </c>
      <c r="D31" s="45">
        <f>VLOOKUP($A31,[1]!Table_Query_from_ITMS7[[PartNo]:[SOH_TOTAL]],19,FALSE)</f>
        <v>24.8</v>
      </c>
      <c r="E31" s="51">
        <f t="shared" si="4"/>
        <v>22.32</v>
      </c>
      <c r="F31" s="45"/>
      <c r="G31" s="45">
        <f>VLOOKUP($A31,[1]!Table_Query_from_ITMS7[[PartNo]:[SOH_TOTAL]],22,FALSE)</f>
        <v>7.72</v>
      </c>
      <c r="H31" s="46">
        <f>-(G31-E31)/E31</f>
        <v>0.65412186379928317</v>
      </c>
      <c r="K31" s="49"/>
      <c r="N31" s="3"/>
      <c r="O31" s="3"/>
      <c r="Q31" s="3"/>
      <c r="R31" s="10"/>
    </row>
    <row r="32" spans="1:18" x14ac:dyDescent="0.25">
      <c r="A32" t="s">
        <v>66</v>
      </c>
      <c r="B32" s="45">
        <f>VLOOKUP($A32,[1]!Table_Query_from_ITMS7[[PartNo]:[SOH_TOTAL]],20,FALSE)</f>
        <v>54.5</v>
      </c>
      <c r="C32" s="45">
        <f>VLOOKUP($A32,[1]!Table_Query_from_ITMS7[[PartNo]:[SOH_TOTAL]],18,FALSE)</f>
        <v>32.699999999999996</v>
      </c>
      <c r="D32" s="45">
        <f>VLOOKUP($A32,[1]!Table_Query_from_ITMS7[[PartNo]:[SOH_TOTAL]],19,FALSE)</f>
        <v>27.25</v>
      </c>
      <c r="E32" s="51">
        <f t="shared" si="4"/>
        <v>24.525000000000002</v>
      </c>
      <c r="F32" s="45"/>
      <c r="G32" s="45">
        <f>VLOOKUP($A32,[1]!Table_Query_from_ITMS7[[PartNo]:[SOH_TOTAL]],22,FALSE)</f>
        <v>8.8699999999999992</v>
      </c>
      <c r="H32" s="46">
        <f>-(G32-E32)/E32</f>
        <v>0.63832823649337422</v>
      </c>
      <c r="K32" s="49"/>
      <c r="N32" s="3"/>
      <c r="O32" s="3"/>
      <c r="Q32" s="3"/>
      <c r="R32" s="10"/>
    </row>
    <row r="33" spans="1:18" x14ac:dyDescent="0.25">
      <c r="A33" t="s">
        <v>67</v>
      </c>
      <c r="B33" s="45">
        <f>VLOOKUP($A33,[1]!Table_Query_from_ITMS7[[PartNo]:[SOH_TOTAL]],20,FALSE)</f>
        <v>57</v>
      </c>
      <c r="C33" s="45">
        <f>VLOOKUP($A33,[1]!Table_Query_from_ITMS7[[PartNo]:[SOH_TOTAL]],18,FALSE)</f>
        <v>34.199999999999996</v>
      </c>
      <c r="D33" s="45">
        <f>VLOOKUP($A33,[1]!Table_Query_from_ITMS7[[PartNo]:[SOH_TOTAL]],19,FALSE)</f>
        <v>28.5</v>
      </c>
      <c r="E33" s="51">
        <f t="shared" si="4"/>
        <v>25.650000000000002</v>
      </c>
      <c r="F33" s="45"/>
      <c r="G33" s="45">
        <f>VLOOKUP($A33,[1]!Table_Query_from_ITMS7[[PartNo]:[SOH_TOTAL]],22,FALSE)</f>
        <v>9.35</v>
      </c>
      <c r="H33" s="46">
        <f>-(G33-E33)/E33</f>
        <v>0.63547758284600397</v>
      </c>
      <c r="K33" s="49"/>
      <c r="N33" s="3"/>
      <c r="O33" s="3"/>
      <c r="Q33" s="3"/>
      <c r="R33" s="10"/>
    </row>
    <row r="34" spans="1:18" x14ac:dyDescent="0.25">
      <c r="A34" t="s">
        <v>68</v>
      </c>
      <c r="B34" s="45">
        <f>VLOOKUP($A34,[1]!Table_Query_from_ITMS7[[PartNo]:[SOH_TOTAL]],20,FALSE)</f>
        <v>61.9</v>
      </c>
      <c r="C34" s="45">
        <f>VLOOKUP($A34,[1]!Table_Query_from_ITMS7[[PartNo]:[SOH_TOTAL]],18,FALSE)</f>
        <v>37.14</v>
      </c>
      <c r="D34" s="45">
        <f>VLOOKUP($A34,[1]!Table_Query_from_ITMS7[[PartNo]:[SOH_TOTAL]],19,FALSE)</f>
        <v>30.95</v>
      </c>
      <c r="E34" s="51">
        <f t="shared" si="4"/>
        <v>27.855</v>
      </c>
      <c r="F34" s="45"/>
      <c r="G34" s="45">
        <f>VLOOKUP($A34,[1]!Table_Query_from_ITMS7[[PartNo]:[SOH_TOTAL]],22,FALSE)</f>
        <v>10.199999999999999</v>
      </c>
      <c r="H34" s="46">
        <f>-(G34-E34)/E34</f>
        <v>0.63381798599892303</v>
      </c>
      <c r="K34" s="49"/>
      <c r="N34" s="3"/>
      <c r="O34" s="3"/>
      <c r="Q34" s="3"/>
      <c r="R34" s="10"/>
    </row>
    <row r="35" spans="1:18" x14ac:dyDescent="0.25">
      <c r="A35" t="s">
        <v>69</v>
      </c>
      <c r="B35" s="45">
        <f>VLOOKUP($A35,[1]!Table_Query_from_ITMS7[[PartNo]:[SOH_TOTAL]],20,FALSE)</f>
        <v>69.3</v>
      </c>
      <c r="C35" s="45">
        <f>VLOOKUP($A35,[1]!Table_Query_from_ITMS7[[PartNo]:[SOH_TOTAL]],18,FALSE)</f>
        <v>41.58</v>
      </c>
      <c r="D35" s="45">
        <f>VLOOKUP($A35,[1]!Table_Query_from_ITMS7[[PartNo]:[SOH_TOTAL]],19,FALSE)</f>
        <v>34.65</v>
      </c>
      <c r="E35" s="51">
        <f t="shared" si="4"/>
        <v>31.184999999999999</v>
      </c>
      <c r="F35" s="45"/>
      <c r="G35" s="45">
        <f>VLOOKUP($A35,[1]!Table_Query_from_ITMS7[[PartNo]:[SOH_TOTAL]],22,FALSE)</f>
        <v>14.09</v>
      </c>
      <c r="H35" s="46">
        <f>-(G35-E35)/E35</f>
        <v>0.54818021484688151</v>
      </c>
      <c r="K35" s="49"/>
      <c r="N35" s="3"/>
      <c r="O35" s="3"/>
      <c r="Q35" s="3"/>
      <c r="R35" s="10"/>
    </row>
    <row r="36" spans="1:18" x14ac:dyDescent="0.25">
      <c r="A36" t="s">
        <v>70</v>
      </c>
      <c r="B36" s="45">
        <f>VLOOKUP($A36,[1]!Table_Query_from_ITMS7[[PartNo]:[SOH_TOTAL]],20,FALSE)</f>
        <v>20</v>
      </c>
      <c r="C36" s="45">
        <f>VLOOKUP($A36,[1]!Table_Query_from_ITMS7[[PartNo]:[SOH_TOTAL]],18,FALSE)</f>
        <v>12</v>
      </c>
      <c r="D36" s="45">
        <f>VLOOKUP($A36,[1]!Table_Query_from_ITMS7[[PartNo]:[SOH_TOTAL]],19,FALSE)</f>
        <v>10</v>
      </c>
      <c r="E36" s="51">
        <f>D36*0.9</f>
        <v>9</v>
      </c>
      <c r="F36" s="45"/>
      <c r="G36" s="45">
        <f>VLOOKUP($A36,[1]!Table_Query_from_ITMS7[[PartNo]:[SOH_TOTAL]],22,FALSE)</f>
        <v>2.1</v>
      </c>
      <c r="H36" s="46">
        <f>-(G36-E36)/E36</f>
        <v>0.76666666666666672</v>
      </c>
      <c r="K36" s="49"/>
      <c r="N36" s="3"/>
      <c r="O36" s="3"/>
      <c r="Q36" s="3"/>
      <c r="R36" s="10"/>
    </row>
    <row r="37" spans="1:18" x14ac:dyDescent="0.25">
      <c r="B37" s="52" t="s">
        <v>71</v>
      </c>
      <c r="C37" s="52"/>
      <c r="E37" s="49">
        <v>2107.8000000000002</v>
      </c>
      <c r="K37" s="49"/>
      <c r="N37" s="49"/>
      <c r="O37" s="49"/>
      <c r="Q37" s="49"/>
      <c r="R37" s="10"/>
    </row>
    <row r="38" spans="1:18" x14ac:dyDescent="0.25">
      <c r="B38" s="52" t="s">
        <v>72</v>
      </c>
      <c r="C38" s="52"/>
      <c r="E38" s="49">
        <v>1897.02</v>
      </c>
    </row>
    <row r="39" spans="1:18" x14ac:dyDescent="0.25">
      <c r="N39" s="46"/>
      <c r="O39" s="10"/>
    </row>
    <row r="40" spans="1:18" x14ac:dyDescent="0.25">
      <c r="A40" s="53" t="s">
        <v>75</v>
      </c>
      <c r="B40" s="53"/>
      <c r="C40" s="53"/>
      <c r="D40" s="53"/>
      <c r="E40" s="53"/>
      <c r="F40" s="53"/>
      <c r="G40" s="53"/>
      <c r="H40" s="53"/>
    </row>
    <row r="41" spans="1:18" x14ac:dyDescent="0.25">
      <c r="A41" s="3" t="s">
        <v>77</v>
      </c>
      <c r="B41" s="45">
        <v>189.5</v>
      </c>
      <c r="C41" s="45">
        <v>113.7</v>
      </c>
      <c r="D41" s="45">
        <v>113.7</v>
      </c>
      <c r="E41" s="51">
        <f>D41*0.85</f>
        <v>96.644999999999996</v>
      </c>
      <c r="F41" s="45"/>
      <c r="G41" s="45">
        <v>65.12</v>
      </c>
      <c r="H41" s="46">
        <f>-(G41-E41)/E41</f>
        <v>0.32619380205908216</v>
      </c>
    </row>
    <row r="42" spans="1:18" x14ac:dyDescent="0.25">
      <c r="A42" s="3" t="s">
        <v>76</v>
      </c>
      <c r="B42" s="45">
        <v>218</v>
      </c>
      <c r="C42" s="45">
        <v>130.79999999999998</v>
      </c>
      <c r="D42" s="45">
        <v>130.79999999999998</v>
      </c>
      <c r="E42" s="51">
        <f t="shared" ref="E42:E44" si="5">D42*0.85</f>
        <v>111.17999999999998</v>
      </c>
      <c r="F42" s="45"/>
      <c r="G42" s="45">
        <v>65.12</v>
      </c>
      <c r="H42" s="46">
        <f t="shared" ref="H42:H44" si="6">-(G42-E42)/E42</f>
        <v>0.41428314445044057</v>
      </c>
    </row>
    <row r="43" spans="1:18" x14ac:dyDescent="0.25">
      <c r="A43" s="3" t="s">
        <v>78</v>
      </c>
      <c r="B43" s="45">
        <v>306</v>
      </c>
      <c r="C43" s="45">
        <v>183.6</v>
      </c>
      <c r="D43" s="45">
        <v>183.6</v>
      </c>
      <c r="E43" s="51">
        <f t="shared" si="5"/>
        <v>156.06</v>
      </c>
      <c r="F43" s="45"/>
      <c r="G43" s="45">
        <v>86.65</v>
      </c>
      <c r="H43" s="46">
        <f t="shared" si="6"/>
        <v>0.44476483403819039</v>
      </c>
    </row>
    <row r="44" spans="1:18" x14ac:dyDescent="0.25">
      <c r="A44" s="3" t="s">
        <v>79</v>
      </c>
      <c r="B44" s="45">
        <v>336</v>
      </c>
      <c r="C44" s="45">
        <v>201.6</v>
      </c>
      <c r="D44" s="45">
        <v>201.6</v>
      </c>
      <c r="E44" s="51">
        <f t="shared" si="5"/>
        <v>171.35999999999999</v>
      </c>
      <c r="F44" s="45"/>
      <c r="G44" s="45">
        <v>90.51</v>
      </c>
      <c r="H44" s="46">
        <f t="shared" si="6"/>
        <v>0.47181372549019601</v>
      </c>
    </row>
    <row r="45" spans="1:18" x14ac:dyDescent="0.25">
      <c r="A45" s="3"/>
      <c r="B45" s="45"/>
      <c r="C45" s="45"/>
      <c r="D45" s="45"/>
      <c r="E45" s="51"/>
      <c r="F45" s="45"/>
      <c r="G45" s="45"/>
      <c r="H45" s="46"/>
    </row>
    <row r="46" spans="1:18" x14ac:dyDescent="0.25">
      <c r="A46" s="53" t="s">
        <v>80</v>
      </c>
      <c r="B46" s="53"/>
      <c r="C46" s="53"/>
      <c r="D46" s="53"/>
      <c r="E46" s="53"/>
      <c r="F46" s="53"/>
      <c r="G46" s="53"/>
      <c r="H46" s="53"/>
      <c r="K46" s="10"/>
    </row>
    <row r="47" spans="1:18" x14ac:dyDescent="0.25">
      <c r="A47" s="3" t="s">
        <v>81</v>
      </c>
      <c r="B47" s="45">
        <f>VLOOKUP($A47,[1]!Table_Query_from_ITMS7[[PartNo]:[SOH_TOTAL]],20,FALSE)</f>
        <v>530</v>
      </c>
      <c r="C47" s="45">
        <f>VLOOKUP($A47,[1]!Table_Query_from_ITMS7[[PartNo]:[SOH_TOTAL]],18,FALSE)</f>
        <v>318</v>
      </c>
      <c r="D47" s="45">
        <f>VLOOKUP($A47,[1]!Table_Query_from_ITMS7[[PartNo]:[SOH_TOTAL]],19,FALSE)</f>
        <v>318</v>
      </c>
      <c r="E47" s="51">
        <v>318</v>
      </c>
      <c r="F47" s="45"/>
      <c r="G47" s="45">
        <f>VLOOKUP($A47,[1]!Table_Query_from_ITMS7[[PartNo]:[SOH_TOTAL]],22,FALSE)</f>
        <v>169.75</v>
      </c>
      <c r="H47" s="46">
        <f t="shared" ref="H47:H52" si="7">-(G47-E47)/E47</f>
        <v>0.4661949685534591</v>
      </c>
      <c r="J47" s="3"/>
      <c r="K47" s="10"/>
    </row>
    <row r="48" spans="1:18" x14ac:dyDescent="0.25">
      <c r="A48" s="3" t="s">
        <v>82</v>
      </c>
      <c r="B48" s="45">
        <f>VLOOKUP($A48,[1]!Table_Query_from_ITMS7[[PartNo]:[SOH_TOTAL]],20,FALSE)</f>
        <v>590</v>
      </c>
      <c r="C48" s="45">
        <f>VLOOKUP($A48,[1]!Table_Query_from_ITMS7[[PartNo]:[SOH_TOTAL]],18,FALSE)</f>
        <v>354</v>
      </c>
      <c r="D48" s="45">
        <f>VLOOKUP($A48,[1]!Table_Query_from_ITMS7[[PartNo]:[SOH_TOTAL]],19,FALSE)</f>
        <v>354</v>
      </c>
      <c r="E48" s="51">
        <v>354</v>
      </c>
      <c r="F48" s="45"/>
      <c r="G48" s="45">
        <f>VLOOKUP($A48,[1]!Table_Query_from_ITMS7[[PartNo]:[SOH_TOTAL]],22,FALSE)</f>
        <v>198.61</v>
      </c>
      <c r="H48" s="46">
        <f t="shared" si="7"/>
        <v>0.43895480225988698</v>
      </c>
      <c r="J48" s="3"/>
      <c r="K48" s="10"/>
      <c r="N48" s="3"/>
    </row>
    <row r="49" spans="1:14" x14ac:dyDescent="0.25">
      <c r="A49" t="s">
        <v>83</v>
      </c>
      <c r="B49" s="45">
        <f>VLOOKUP($A49,[1]!Table_Query_from_ITMS7[[PartNo]:[SOH_TOTAL]],20,FALSE)</f>
        <v>700</v>
      </c>
      <c r="C49" s="45">
        <f>VLOOKUP($A49,[1]!Table_Query_from_ITMS7[[PartNo]:[SOH_TOTAL]],18,FALSE)</f>
        <v>420</v>
      </c>
      <c r="D49" s="45">
        <f>VLOOKUP($A49,[1]!Table_Query_from_ITMS7[[PartNo]:[SOH_TOTAL]],19,FALSE)</f>
        <v>420</v>
      </c>
      <c r="E49" s="51">
        <v>420</v>
      </c>
      <c r="F49" s="45"/>
      <c r="G49" s="45">
        <f>VLOOKUP($A49,[1]!Table_Query_from_ITMS7[[PartNo]:[SOH_TOTAL]],22,FALSE)</f>
        <v>206.14</v>
      </c>
      <c r="H49" s="46">
        <f t="shared" si="7"/>
        <v>0.50919047619047619</v>
      </c>
      <c r="J49" s="3"/>
      <c r="K49" s="10"/>
    </row>
    <row r="50" spans="1:14" x14ac:dyDescent="0.25">
      <c r="A50" t="s">
        <v>84</v>
      </c>
      <c r="B50" s="45">
        <f>VLOOKUP($A50,[1]!Table_Query_from_ITMS7[[PartNo]:[SOH_TOTAL]],20,FALSE)</f>
        <v>820</v>
      </c>
      <c r="C50" s="45">
        <f>VLOOKUP($A50,[1]!Table_Query_from_ITMS7[[PartNo]:[SOH_TOTAL]],18,FALSE)</f>
        <v>492</v>
      </c>
      <c r="D50" s="45">
        <f>VLOOKUP($A50,[1]!Table_Query_from_ITMS7[[PartNo]:[SOH_TOTAL]],19,FALSE)</f>
        <v>492</v>
      </c>
      <c r="E50" s="51">
        <v>492</v>
      </c>
      <c r="F50" s="45"/>
      <c r="G50" s="45">
        <f>VLOOKUP($A50,[1]!Table_Query_from_ITMS7[[PartNo]:[SOH_TOTAL]],22,FALSE)</f>
        <v>261.42</v>
      </c>
      <c r="H50" s="46">
        <f t="shared" si="7"/>
        <v>0.46865853658536583</v>
      </c>
      <c r="J50" s="3"/>
      <c r="K50" s="10"/>
      <c r="N50" s="3"/>
    </row>
    <row r="51" spans="1:14" x14ac:dyDescent="0.25">
      <c r="A51" t="s">
        <v>85</v>
      </c>
      <c r="B51" s="45">
        <f>VLOOKUP($A51,[1]!Table_Query_from_ITMS7[[PartNo]:[SOH_TOTAL]],20,FALSE)</f>
        <v>1210</v>
      </c>
      <c r="C51" s="45">
        <f>VLOOKUP($A51,[1]!Table_Query_from_ITMS7[[PartNo]:[SOH_TOTAL]],18,FALSE)</f>
        <v>726</v>
      </c>
      <c r="D51" s="45">
        <f>VLOOKUP($A51,[1]!Table_Query_from_ITMS7[[PartNo]:[SOH_TOTAL]],19,FALSE)</f>
        <v>726</v>
      </c>
      <c r="E51" s="51">
        <v>726</v>
      </c>
      <c r="F51" s="45"/>
      <c r="G51" s="45">
        <f>VLOOKUP($A51,[1]!Table_Query_from_ITMS7[[PartNo]:[SOH_TOTAL]],22,FALSE)</f>
        <v>416.51</v>
      </c>
      <c r="H51" s="46">
        <f t="shared" si="7"/>
        <v>0.42629476584022041</v>
      </c>
      <c r="J51" s="3"/>
      <c r="K51" s="10"/>
    </row>
    <row r="52" spans="1:14" x14ac:dyDescent="0.25">
      <c r="A52" t="s">
        <v>86</v>
      </c>
      <c r="B52" s="45">
        <f>VLOOKUP($A52,[1]!Table_Query_from_ITMS7[[PartNo]:[SOH_TOTAL]],20,FALSE)</f>
        <v>1450</v>
      </c>
      <c r="C52" s="45">
        <f>VLOOKUP($A52,[1]!Table_Query_from_ITMS7[[PartNo]:[SOH_TOTAL]],18,FALSE)</f>
        <v>870</v>
      </c>
      <c r="D52" s="45">
        <f>VLOOKUP($A52,[1]!Table_Query_from_ITMS7[[PartNo]:[SOH_TOTAL]],19,FALSE)</f>
        <v>870</v>
      </c>
      <c r="E52" s="51">
        <v>870</v>
      </c>
      <c r="F52" s="45"/>
      <c r="G52" s="45">
        <f>VLOOKUP($A52,[1]!Table_Query_from_ITMS7[[PartNo]:[SOH_TOTAL]],22,FALSE)</f>
        <v>521.14</v>
      </c>
      <c r="H52" s="46">
        <f t="shared" si="7"/>
        <v>0.40098850574712647</v>
      </c>
      <c r="J52" s="3"/>
      <c r="K52" s="10"/>
    </row>
    <row r="54" spans="1:14" x14ac:dyDescent="0.25">
      <c r="A54" s="53" t="s">
        <v>87</v>
      </c>
      <c r="B54" s="53"/>
      <c r="C54" s="53"/>
      <c r="D54" s="53"/>
      <c r="E54" s="53"/>
      <c r="F54" s="53"/>
      <c r="G54" s="53"/>
      <c r="H54" s="53"/>
    </row>
    <row r="55" spans="1:14" x14ac:dyDescent="0.25">
      <c r="A55" s="3" t="s">
        <v>88</v>
      </c>
      <c r="B55" s="45">
        <f>VLOOKUP($A55,[1]!Table_Query_from_ITMS7[[PartNo]:[SOH_TOTAL]],20,FALSE)</f>
        <v>286</v>
      </c>
      <c r="C55" s="45">
        <f>VLOOKUP($A55,[1]!Table_Query_from_ITMS7[[PartNo]:[SOH_TOTAL]],18,FALSE)</f>
        <v>200.2</v>
      </c>
      <c r="D55" s="45">
        <f>VLOOKUP($A55,[1]!Table_Query_from_ITMS7[[PartNo]:[SOH_TOTAL]],19,FALSE)</f>
        <v>200.2</v>
      </c>
      <c r="E55" s="51">
        <f>D55*0.9</f>
        <v>180.18</v>
      </c>
      <c r="F55" s="45"/>
      <c r="G55" s="45">
        <f>VLOOKUP($A55,[1]!Table_Query_from_ITMS7[[PartNo]:[SOH_TOTAL]],22,FALSE)</f>
        <v>102.53</v>
      </c>
      <c r="H55" s="46">
        <f t="shared" ref="H55:H58" si="8">-(G55-E55)/E55</f>
        <v>0.43095793095793095</v>
      </c>
    </row>
    <row r="56" spans="1:14" x14ac:dyDescent="0.25">
      <c r="A56" s="3" t="s">
        <v>89</v>
      </c>
      <c r="B56" s="45">
        <f>VLOOKUP($A56,[1]!Table_Query_from_ITMS7[[PartNo]:[SOH_TOTAL]],20,FALSE)</f>
        <v>530</v>
      </c>
      <c r="C56" s="45">
        <f>VLOOKUP($A56,[1]!Table_Query_from_ITMS7[[PartNo]:[SOH_TOTAL]],18,FALSE)</f>
        <v>371</v>
      </c>
      <c r="D56" s="45">
        <f>VLOOKUP($A56,[1]!Table_Query_from_ITMS7[[PartNo]:[SOH_TOTAL]],19,FALSE)</f>
        <v>371</v>
      </c>
      <c r="E56" s="51">
        <f>D56*0.9</f>
        <v>333.90000000000003</v>
      </c>
      <c r="F56" s="45"/>
      <c r="G56" s="45">
        <f>VLOOKUP($A56,[1]!Table_Query_from_ITMS7[[PartNo]:[SOH_TOTAL]],22,FALSE)</f>
        <v>213.31</v>
      </c>
      <c r="H56" s="46">
        <f t="shared" si="8"/>
        <v>0.36115603474094043</v>
      </c>
    </row>
    <row r="57" spans="1:14" x14ac:dyDescent="0.25">
      <c r="A57" s="3" t="s">
        <v>90</v>
      </c>
      <c r="B57" s="45">
        <f>VLOOKUP($A57,[1]!Table_Query_from_ITMS7[[PartNo]:[SOH_TOTAL]],20,FALSE)</f>
        <v>902</v>
      </c>
      <c r="C57" s="45">
        <f>VLOOKUP($A57,[1]!Table_Query_from_ITMS7[[PartNo]:[SOH_TOTAL]],18,FALSE)</f>
        <v>631.4</v>
      </c>
      <c r="D57" s="45">
        <f>VLOOKUP($A57,[1]!Table_Query_from_ITMS7[[PartNo]:[SOH_TOTAL]],19,FALSE)</f>
        <v>631.4</v>
      </c>
      <c r="E57" s="51">
        <f>D57*0.9</f>
        <v>568.26</v>
      </c>
      <c r="F57" s="45"/>
      <c r="G57" s="45">
        <f>VLOOKUP($A57,[1]!Table_Query_from_ITMS7[[PartNo]:[SOH_TOTAL]],22,FALSE)</f>
        <v>344.44</v>
      </c>
      <c r="H57" s="46">
        <f t="shared" si="8"/>
        <v>0.39386900362510119</v>
      </c>
    </row>
    <row r="58" spans="1:14" x14ac:dyDescent="0.25">
      <c r="A58" s="3" t="s">
        <v>91</v>
      </c>
      <c r="B58" s="45">
        <f>VLOOKUP($A58,[1]!Table_Query_from_ITMS7[[PartNo]:[SOH_TOTAL]],20,FALSE)</f>
        <v>996</v>
      </c>
      <c r="C58" s="45">
        <f>VLOOKUP($A58,[1]!Table_Query_from_ITMS7[[PartNo]:[SOH_TOTAL]],18,FALSE)</f>
        <v>697.19999999999993</v>
      </c>
      <c r="D58" s="45">
        <f>VLOOKUP($A58,[1]!Table_Query_from_ITMS7[[PartNo]:[SOH_TOTAL]],19,FALSE)</f>
        <v>697.19999999999993</v>
      </c>
      <c r="E58" s="51">
        <f>D58*0.9</f>
        <v>627.4799999999999</v>
      </c>
      <c r="F58" s="45"/>
      <c r="G58" s="45">
        <f>VLOOKUP($A58,[1]!Table_Query_from_ITMS7[[PartNo]:[SOH_TOTAL]],22,FALSE)</f>
        <v>373.28</v>
      </c>
      <c r="H58" s="46">
        <f t="shared" si="8"/>
        <v>0.40511251354624844</v>
      </c>
    </row>
    <row r="59" spans="1:14" x14ac:dyDescent="0.25">
      <c r="A59" t="s">
        <v>92</v>
      </c>
      <c r="B59" s="45">
        <f>VLOOKUP($A59,[1]!Table_Query_from_ITMS7[[PartNo]:[SOH_TOTAL]],20,FALSE)</f>
        <v>1970</v>
      </c>
      <c r="C59" s="45">
        <f>VLOOKUP($A59,[1]!Table_Query_from_ITMS7[[PartNo]:[SOH_TOTAL]],18,FALSE)</f>
        <v>1379</v>
      </c>
      <c r="D59" s="45">
        <f>VLOOKUP($A59,[1]!Table_Query_from_ITMS7[[PartNo]:[SOH_TOTAL]],19,FALSE)</f>
        <v>1379</v>
      </c>
      <c r="E59" s="51">
        <f>D59*0.9</f>
        <v>1241.1000000000001</v>
      </c>
      <c r="F59" s="45"/>
      <c r="G59" s="45">
        <f>VLOOKUP($A59,[1]!Table_Query_from_ITMS7[[PartNo]:[SOH_TOTAL]],22,FALSE)</f>
        <v>793.02</v>
      </c>
      <c r="H59" s="46">
        <f t="shared" ref="H59" si="9">-(G59-E59)/E59</f>
        <v>0.36103456611070833</v>
      </c>
    </row>
    <row r="60" spans="1:14" x14ac:dyDescent="0.25">
      <c r="D60" s="45">
        <f>SUM(D55:D59)</f>
        <v>3278.7999999999997</v>
      </c>
      <c r="E60" s="51">
        <f>SUM(E55:E59)</f>
        <v>2950.92</v>
      </c>
    </row>
  </sheetData>
  <mergeCells count="8">
    <mergeCell ref="A46:H46"/>
    <mergeCell ref="A54:H54"/>
    <mergeCell ref="B37:C37"/>
    <mergeCell ref="B38:C38"/>
    <mergeCell ref="A2:H2"/>
    <mergeCell ref="A14:H14"/>
    <mergeCell ref="A28:H28"/>
    <mergeCell ref="A40:H40"/>
  </mergeCell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37CE020FBAAC4EB4625D110808ABDF" ma:contentTypeVersion="10" ma:contentTypeDescription="Create a new document." ma:contentTypeScope="" ma:versionID="4dbc04c15d8238aaa96420286c4682c8">
  <xsd:schema xmlns:xsd="http://www.w3.org/2001/XMLSchema" xmlns:xs="http://www.w3.org/2001/XMLSchema" xmlns:p="http://schemas.microsoft.com/office/2006/metadata/properties" xmlns:ns2="a1479c23-c199-49e5-954e-99c9c522b49d" xmlns:ns3="2491897c-fae4-464a-9440-cede05e2b00d" targetNamespace="http://schemas.microsoft.com/office/2006/metadata/properties" ma:root="true" ma:fieldsID="201c8681023ba1498203abb5932c52ad" ns2:_="" ns3:_="">
    <xsd:import namespace="a1479c23-c199-49e5-954e-99c9c522b49d"/>
    <xsd:import namespace="2491897c-fae4-464a-9440-cede05e2b0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79c23-c199-49e5-954e-99c9c522b4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1897c-fae4-464a-9440-cede05e2b00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ECBAC8-D045-4007-9408-8987B515F2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79c23-c199-49e5-954e-99c9c522b49d"/>
    <ds:schemaRef ds:uri="2491897c-fae4-464a-9440-cede05e2b0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21107F-EED1-426B-9CE1-775CF58944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9F2EC5-CE8F-4B92-A650-4A23450E7864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1479c23-c199-49e5-954e-99c9c522b49d"/>
    <ds:schemaRef ds:uri="http://purl.org/dc/elements/1.1/"/>
    <ds:schemaRef ds:uri="http://schemas.microsoft.com/office/2006/metadata/properties"/>
    <ds:schemaRef ds:uri="http://schemas.microsoft.com/office/infopath/2007/PartnerControls"/>
    <ds:schemaRef ds:uri="2491897c-fae4-464a-9440-cede05e2b00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Catalogue Submission Template</vt:lpstr>
      <vt:lpstr>Bolt Cutters</vt:lpstr>
      <vt:lpstr>'Bolt Cutters'!Print_Area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Garry Rotteveel</dc:creator>
  <cp:lastModifiedBy>David</cp:lastModifiedBy>
  <cp:lastPrinted>2020-08-07T04:48:42Z</cp:lastPrinted>
  <dcterms:created xsi:type="dcterms:W3CDTF">2014-09-17T09:35:20Z</dcterms:created>
  <dcterms:modified xsi:type="dcterms:W3CDTF">2020-08-07T04:52:23Z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0x010100AC37CE020FBAAC4EB4625D110808ABDF</vt:lpwstr>
  </property>
</Properties>
</file>